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meta1" ContentType="application/binary"/>
  <Override PartName="/xl/persons/person.xml" ContentType="application/vnd.ms-excel.person+xml"/>
  <Override PartName="/xl/threadedComments/threadedComment1.xml" ContentType="application/vnd.ms-excel.threadedcomments+xml"/>
  <Override PartName="/xl/charts/style1.xml" ContentType="application/vnd.ms-office.chartstyle+xml"/>
  <Override PartName="/xl/charts/colors1.xml" ContentType="application/vnd.ms-office.chartcolorstyle+xml"/>
  <Override PartName="/xl/charts/style2.xml" ContentType="application/vnd.ms-office.chartstyle+xml"/>
  <Override PartName="/xl/charts/colors2.xml" ContentType="application/vnd.ms-office.chartcolorstyle+xml"/>
  <Override PartName="/xl/charts/style3.xml" ContentType="application/vnd.ms-office.chartstyle+xml"/>
  <Override PartName="/xl/charts/colors3.xml" ContentType="application/vnd.ms-office.chartcolorstyle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7127"/>
  <workbookPr codeName="ThisWorkbook" autoCompressPictures="0"/>
  <bookViews>
    <workbookView xWindow="560" yWindow="560" windowWidth="25040" windowHeight="15500" tabRatio="686" activeTab="5"/>
  </bookViews>
  <sheets>
    <sheet name="MUN Tuition Increases" sheetId="1" r:id="rId1"/>
    <sheet name="MUN Enrollment Student info" sheetId="3" r:id="rId2"/>
    <sheet name="Expected revenues" sheetId="2" r:id="rId3"/>
    <sheet name="Deficits" sheetId="7" r:id="rId4"/>
    <sheet name="Historical enrollment" sheetId="8" r:id="rId5"/>
    <sheet name="Gov transfers to MUN" sheetId="5" r:id="rId6"/>
    <sheet name="CPI" sheetId="6" r:id="rId7"/>
  </sheet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" i="1" l="1"/>
  <c r="B25" i="1"/>
  <c r="F35" i="1"/>
  <c r="G4" i="2"/>
  <c r="N30" i="1"/>
  <c r="J25" i="1"/>
  <c r="F36" i="1"/>
  <c r="G5" i="2"/>
  <c r="G27" i="2"/>
  <c r="G6" i="2"/>
  <c r="G28" i="2"/>
  <c r="G29" i="2"/>
  <c r="E24" i="2"/>
  <c r="F24" i="2"/>
  <c r="G24" i="2"/>
  <c r="F26" i="1"/>
  <c r="B26" i="1"/>
  <c r="F45" i="1"/>
  <c r="G19" i="2"/>
  <c r="N26" i="1"/>
  <c r="J26" i="1"/>
  <c r="F46" i="1"/>
  <c r="G20" i="2"/>
  <c r="F31" i="1"/>
  <c r="F37" i="1"/>
  <c r="G8" i="2"/>
  <c r="N31" i="1"/>
  <c r="F38" i="1"/>
  <c r="G9" i="2"/>
  <c r="G30" i="2"/>
  <c r="F32" i="1"/>
  <c r="B27" i="1"/>
  <c r="F39" i="1"/>
  <c r="G11" i="2"/>
  <c r="N32" i="1"/>
  <c r="J27" i="1"/>
  <c r="F40" i="1"/>
  <c r="G12" i="2"/>
  <c r="F27" i="1"/>
  <c r="F47" i="1"/>
  <c r="G22" i="2"/>
  <c r="N27" i="1"/>
  <c r="F48" i="1"/>
  <c r="G23" i="2"/>
  <c r="G31" i="2"/>
  <c r="G32" i="2"/>
  <c r="G41" i="2"/>
  <c r="E30" i="1"/>
  <c r="E35" i="1"/>
  <c r="F4" i="2"/>
  <c r="M30" i="1"/>
  <c r="E36" i="1"/>
  <c r="F5" i="2"/>
  <c r="F27" i="2"/>
  <c r="F6" i="2"/>
  <c r="F28" i="2"/>
  <c r="F29" i="2"/>
  <c r="E26" i="1"/>
  <c r="E45" i="1"/>
  <c r="F19" i="2"/>
  <c r="M26" i="1"/>
  <c r="E46" i="1"/>
  <c r="F20" i="2"/>
  <c r="E31" i="1"/>
  <c r="E37" i="1"/>
  <c r="F8" i="2"/>
  <c r="M31" i="1"/>
  <c r="E38" i="1"/>
  <c r="F9" i="2"/>
  <c r="F30" i="2"/>
  <c r="E32" i="1"/>
  <c r="E39" i="1"/>
  <c r="F11" i="2"/>
  <c r="M32" i="1"/>
  <c r="E40" i="1"/>
  <c r="F12" i="2"/>
  <c r="E27" i="1"/>
  <c r="E47" i="1"/>
  <c r="F22" i="2"/>
  <c r="M27" i="1"/>
  <c r="E48" i="1"/>
  <c r="F23" i="2"/>
  <c r="F31" i="2"/>
  <c r="F32" i="2"/>
  <c r="F41" i="2"/>
  <c r="D30" i="1"/>
  <c r="D35" i="1"/>
  <c r="E4" i="2"/>
  <c r="L30" i="1"/>
  <c r="D36" i="1"/>
  <c r="E5" i="2"/>
  <c r="E27" i="2"/>
  <c r="E6" i="2"/>
  <c r="E28" i="2"/>
  <c r="E29" i="2"/>
  <c r="D26" i="1"/>
  <c r="D45" i="1"/>
  <c r="E19" i="2"/>
  <c r="L26" i="1"/>
  <c r="D46" i="1"/>
  <c r="E20" i="2"/>
  <c r="D31" i="1"/>
  <c r="D37" i="1"/>
  <c r="E8" i="2"/>
  <c r="L31" i="1"/>
  <c r="D38" i="1"/>
  <c r="E9" i="2"/>
  <c r="E30" i="2"/>
  <c r="D32" i="1"/>
  <c r="D39" i="1"/>
  <c r="E11" i="2"/>
  <c r="L32" i="1"/>
  <c r="D40" i="1"/>
  <c r="E12" i="2"/>
  <c r="D27" i="1"/>
  <c r="D47" i="1"/>
  <c r="E22" i="2"/>
  <c r="L27" i="1"/>
  <c r="D48" i="1"/>
  <c r="E23" i="2"/>
  <c r="E31" i="2"/>
  <c r="E32" i="2"/>
  <c r="E41" i="2"/>
  <c r="C30" i="1"/>
  <c r="C35" i="1"/>
  <c r="D4" i="2"/>
  <c r="K30" i="1"/>
  <c r="C36" i="1"/>
  <c r="D5" i="2"/>
  <c r="D27" i="2"/>
  <c r="D6" i="2"/>
  <c r="D28" i="2"/>
  <c r="D29" i="2"/>
  <c r="C26" i="1"/>
  <c r="C45" i="1"/>
  <c r="D19" i="2"/>
  <c r="K26" i="1"/>
  <c r="C46" i="1"/>
  <c r="D20" i="2"/>
  <c r="C31" i="1"/>
  <c r="C37" i="1"/>
  <c r="D8" i="2"/>
  <c r="K31" i="1"/>
  <c r="C38" i="1"/>
  <c r="D9" i="2"/>
  <c r="D30" i="2"/>
  <c r="C32" i="1"/>
  <c r="C39" i="1"/>
  <c r="D11" i="2"/>
  <c r="K32" i="1"/>
  <c r="C40" i="1"/>
  <c r="D12" i="2"/>
  <c r="C27" i="1"/>
  <c r="C47" i="1"/>
  <c r="D22" i="2"/>
  <c r="K27" i="1"/>
  <c r="C48" i="1"/>
  <c r="D23" i="2"/>
  <c r="D31" i="2"/>
  <c r="D32" i="2"/>
  <c r="D41" i="2"/>
  <c r="G40" i="2"/>
  <c r="F40" i="2"/>
  <c r="E40" i="2"/>
  <c r="G39" i="2"/>
  <c r="F39" i="2"/>
  <c r="E39" i="2"/>
  <c r="D40" i="2"/>
  <c r="L20" i="5"/>
  <c r="M20" i="5"/>
  <c r="N20" i="5"/>
  <c r="O20" i="5"/>
  <c r="P20" i="5"/>
  <c r="Q20" i="5"/>
  <c r="Q21" i="5"/>
  <c r="Q23" i="5"/>
  <c r="P21" i="5"/>
  <c r="P23" i="5"/>
  <c r="O21" i="5"/>
  <c r="O23" i="5"/>
  <c r="N21" i="5"/>
  <c r="N23" i="5"/>
  <c r="M21" i="5"/>
  <c r="M23" i="5"/>
  <c r="L21" i="5"/>
  <c r="L23" i="5"/>
  <c r="K20" i="5"/>
  <c r="K21" i="5"/>
  <c r="K23" i="5"/>
  <c r="J20" i="5"/>
  <c r="J21" i="5"/>
  <c r="J23" i="5"/>
  <c r="I20" i="5"/>
  <c r="I21" i="5"/>
  <c r="I23" i="5"/>
  <c r="H20" i="5"/>
  <c r="H21" i="5"/>
  <c r="H23" i="5"/>
  <c r="G4" i="5"/>
  <c r="G20" i="5"/>
  <c r="G21" i="5"/>
  <c r="G23" i="5"/>
  <c r="F4" i="5"/>
  <c r="F20" i="5"/>
  <c r="F21" i="5"/>
  <c r="F23" i="5"/>
  <c r="H34" i="2"/>
  <c r="G34" i="2"/>
  <c r="F34" i="2"/>
  <c r="E34" i="2"/>
  <c r="G32" i="1"/>
  <c r="G39" i="1"/>
  <c r="H11" i="2"/>
  <c r="O32" i="1"/>
  <c r="G40" i="1"/>
  <c r="H12" i="2"/>
  <c r="G27" i="1"/>
  <c r="G47" i="1"/>
  <c r="H22" i="2"/>
  <c r="O27" i="1"/>
  <c r="G48" i="1"/>
  <c r="H23" i="2"/>
  <c r="H31" i="2"/>
  <c r="G26" i="1"/>
  <c r="G45" i="1"/>
  <c r="H19" i="2"/>
  <c r="O26" i="1"/>
  <c r="G46" i="1"/>
  <c r="H20" i="2"/>
  <c r="G31" i="1"/>
  <c r="G37" i="1"/>
  <c r="H8" i="2"/>
  <c r="O31" i="1"/>
  <c r="G38" i="1"/>
  <c r="H9" i="2"/>
  <c r="H30" i="2"/>
  <c r="H6" i="2"/>
  <c r="H28" i="2"/>
  <c r="G30" i="1"/>
  <c r="G35" i="1"/>
  <c r="H4" i="2"/>
  <c r="O30" i="1"/>
  <c r="G36" i="1"/>
  <c r="H5" i="2"/>
  <c r="H27" i="2"/>
  <c r="H29" i="2"/>
  <c r="H32" i="2"/>
  <c r="D34" i="2"/>
  <c r="I4" i="3"/>
  <c r="J4" i="3"/>
  <c r="K4" i="3"/>
  <c r="N8" i="1"/>
  <c r="L8" i="1"/>
  <c r="P8" i="1"/>
  <c r="N7" i="1"/>
  <c r="L7" i="1"/>
  <c r="P7" i="1"/>
  <c r="N6" i="1"/>
  <c r="L6" i="1"/>
  <c r="P6" i="1"/>
  <c r="O8" i="1"/>
  <c r="O7" i="1"/>
  <c r="O6" i="1"/>
  <c r="C7" i="7"/>
  <c r="B7" i="7"/>
  <c r="O25" i="1"/>
  <c r="G44" i="1"/>
  <c r="H17" i="2"/>
  <c r="G25" i="1"/>
  <c r="G43" i="1"/>
  <c r="H16" i="2"/>
  <c r="Q24" i="5"/>
  <c r="E20" i="5"/>
  <c r="E21" i="5"/>
  <c r="D20" i="5"/>
  <c r="D21" i="5"/>
  <c r="C20" i="5"/>
  <c r="C21" i="5"/>
  <c r="B20" i="5"/>
  <c r="B21" i="5"/>
  <c r="Q6" i="5"/>
  <c r="Q15" i="5"/>
  <c r="P6" i="5"/>
  <c r="P15" i="5"/>
  <c r="O6" i="5"/>
  <c r="O15" i="5"/>
  <c r="N6" i="5"/>
  <c r="N15" i="5"/>
  <c r="M6" i="5"/>
  <c r="M15" i="5"/>
  <c r="J6" i="5"/>
  <c r="J15" i="5"/>
  <c r="E6" i="5"/>
  <c r="E15" i="5"/>
  <c r="L6" i="5"/>
  <c r="L15" i="5"/>
  <c r="L11" i="5"/>
  <c r="K11" i="5"/>
  <c r="J11" i="5"/>
  <c r="K6" i="5"/>
  <c r="K15" i="5"/>
  <c r="I11" i="5"/>
  <c r="I6" i="5"/>
  <c r="I15" i="5"/>
  <c r="H11" i="5"/>
  <c r="H6" i="5"/>
  <c r="H15" i="5"/>
  <c r="B11" i="5"/>
  <c r="G6" i="5"/>
  <c r="G15" i="5"/>
  <c r="D6" i="5"/>
  <c r="D15" i="5"/>
  <c r="C6" i="5"/>
  <c r="C15" i="5"/>
  <c r="B6" i="5"/>
  <c r="B15" i="5"/>
  <c r="G11" i="5"/>
  <c r="F6" i="5"/>
  <c r="F15" i="5"/>
  <c r="H7" i="2"/>
  <c r="C20" i="3"/>
  <c r="C19" i="3"/>
  <c r="C18" i="3"/>
  <c r="H36" i="2"/>
  <c r="E20" i="3"/>
  <c r="E18" i="3"/>
  <c r="E19" i="3"/>
  <c r="I11" i="3"/>
  <c r="H28" i="3"/>
  <c r="G28" i="3"/>
  <c r="F28" i="3"/>
  <c r="E28" i="3"/>
  <c r="D28" i="3"/>
  <c r="C28" i="3"/>
  <c r="I15" i="3"/>
  <c r="I14" i="3"/>
  <c r="H11" i="3"/>
  <c r="G11" i="3"/>
  <c r="F11" i="3"/>
  <c r="E11" i="3"/>
  <c r="D11" i="3"/>
  <c r="C11" i="3"/>
  <c r="N8" i="3"/>
  <c r="H8" i="3"/>
  <c r="G8" i="3"/>
  <c r="F8" i="3"/>
  <c r="E8" i="3"/>
  <c r="D8" i="3"/>
  <c r="N7" i="3"/>
  <c r="N25" i="1"/>
  <c r="M25" i="1"/>
  <c r="E44" i="1"/>
  <c r="L25" i="1"/>
  <c r="D44" i="1"/>
  <c r="E17" i="2"/>
  <c r="K25" i="1"/>
  <c r="F25" i="1"/>
  <c r="E25" i="1"/>
  <c r="D25" i="1"/>
  <c r="C25" i="1"/>
  <c r="G19" i="1"/>
  <c r="F19" i="1"/>
  <c r="E19" i="1"/>
  <c r="D19" i="1"/>
  <c r="C19" i="1"/>
  <c r="G18" i="1"/>
  <c r="F18" i="1"/>
  <c r="E18" i="1"/>
  <c r="D18" i="1"/>
  <c r="C18" i="1"/>
  <c r="G17" i="1"/>
  <c r="F17" i="1"/>
  <c r="E17" i="1"/>
  <c r="D17" i="1"/>
  <c r="C17" i="1"/>
  <c r="H35" i="2"/>
  <c r="I34" i="2"/>
  <c r="M6" i="1"/>
  <c r="D43" i="1"/>
  <c r="E16" i="2"/>
  <c r="F44" i="1"/>
  <c r="F17" i="2"/>
  <c r="E43" i="1"/>
  <c r="F16" i="2"/>
  <c r="M7" i="1"/>
  <c r="F43" i="1"/>
  <c r="M8" i="1"/>
  <c r="C43" i="1"/>
  <c r="D16" i="2"/>
  <c r="C44" i="1"/>
  <c r="D17" i="2"/>
  <c r="I28" i="3"/>
  <c r="I8" i="3"/>
  <c r="E7" i="2"/>
  <c r="D7" i="2"/>
  <c r="I29" i="2"/>
  <c r="F7" i="2"/>
  <c r="I11" i="2"/>
  <c r="I12" i="2"/>
  <c r="G7" i="2"/>
  <c r="I20" i="2"/>
  <c r="I19" i="2"/>
  <c r="G17" i="2"/>
  <c r="I17" i="2"/>
  <c r="G16" i="2"/>
  <c r="I16" i="2"/>
  <c r="I23" i="2"/>
  <c r="I22" i="2"/>
  <c r="I5" i="2"/>
  <c r="I31" i="2"/>
  <c r="I30" i="2"/>
  <c r="D36" i="2"/>
  <c r="E36" i="2"/>
  <c r="I8" i="2"/>
  <c r="I9" i="2"/>
  <c r="I4" i="2"/>
  <c r="D39" i="2"/>
  <c r="E35" i="2"/>
  <c r="D35" i="2"/>
  <c r="G36" i="2"/>
  <c r="F36" i="2"/>
  <c r="G35" i="2"/>
  <c r="F35" i="2"/>
  <c r="I32" i="2"/>
</calcChain>
</file>

<file path=xl/comments1.xml><?xml version="1.0" encoding="utf-8"?>
<comments xmlns="http://schemas.openxmlformats.org/spreadsheetml/2006/main">
  <authors>
    <author/>
  </authors>
  <commentList>
    <comment ref="M2" authorId="0">
      <text>
        <r>
          <rPr>
            <sz val="11"/>
            <color theme="1"/>
            <rFont val="Arial"/>
          </rPr>
          <t>======
ID#AAAAQfuvYtg
Alli Massie    (2021-09-29 16:51:06)
A course is normally 3 credit hours
https://www.mun.ca/regoff/calendar/sectionNo=GRAD-0004</t>
        </r>
      </text>
    </comment>
    <comment ref="I4" authorId="0">
      <text>
        <r>
          <rPr>
            <sz val="11"/>
            <color theme="1"/>
            <rFont val="Arial"/>
          </rPr>
          <t>======
ID#AAAAQfuvYtw
Alli Massie    (2021-09-29 16:51:06)
For Fall 2020. See https://www.mun.ca/ciap/FactBook/FB2020/FB_2020_S10.pdf</t>
        </r>
      </text>
    </comment>
    <comment ref="B11" authorId="0">
      <text>
        <r>
          <rPr>
            <sz val="11"/>
            <color theme="1"/>
            <rFont val="Arial"/>
          </rPr>
          <t>======
ID#AAAAQfuvYts
Alli Massie    (2021-09-29 16:51:06)
18% graduate, 5% drop out</t>
        </r>
      </text>
    </comment>
    <comment ref="B13" authorId="0">
      <text>
        <r>
          <rPr>
            <sz val="11"/>
            <color theme="1"/>
            <rFont val="Arial"/>
          </rPr>
          <t>======
ID#AAAAQfuvYtc
Alli Massie    (2021-09-29 16:51:06)
https://www.mun.ca/ciap/FactBook/FB2020/FB_2020_S10.pdf</t>
        </r>
      </text>
    </comment>
    <comment ref="I14" authorId="0">
      <text>
        <r>
          <rPr>
            <sz val="11"/>
            <color theme="1"/>
            <rFont val="Arial"/>
          </rPr>
          <t>18% = avg degrees conferred per year
======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gaywEZBONzEUeCGIAnQBb6uFqgDw=="/>
    </ext>
  </extLst>
</comments>
</file>

<file path=xl/comments2.xml><?xml version="1.0" encoding="utf-8"?>
<comments xmlns="http://schemas.openxmlformats.org/spreadsheetml/2006/main">
  <authors>
    <author>tc={83FBEFA2-75BD-4BB0-A6E6-D8368E9DB725}</author>
  </authors>
  <commentList>
    <comment ref="C5" authorId="0">
      <text>
        <r>
          <rPr>
            <sz val="11"/>
            <color theme="1"/>
            <rFont val="Arial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Down from -826mil in fall update</t>
        </r>
      </text>
    </comment>
  </commentList>
</comments>
</file>

<file path=xl/sharedStrings.xml><?xml version="1.0" encoding="utf-8"?>
<sst xmlns="http://schemas.openxmlformats.org/spreadsheetml/2006/main" count="244" uniqueCount="172">
  <si>
    <t>Tuition Increases (per undergraduate course), typical full-time load is 4-5 courses</t>
  </si>
  <si>
    <t>Current students</t>
  </si>
  <si>
    <t>Fall 2021</t>
  </si>
  <si>
    <t>Fall 2022</t>
  </si>
  <si>
    <t>Fall 2023</t>
  </si>
  <si>
    <t>Fall 2024</t>
  </si>
  <si>
    <t>Fall 2025</t>
  </si>
  <si>
    <t>Fall 2026</t>
  </si>
  <si>
    <t>N.L. Students</t>
  </si>
  <si>
    <t>Other Canadian Students</t>
  </si>
  <si>
    <t>International Students</t>
  </si>
  <si>
    <t>New students in Fall 2022 and later</t>
  </si>
  <si>
    <t>Increase %</t>
  </si>
  <si>
    <t>Full-timecourse load estimates (5 courses in Fall &amp; Winter)</t>
  </si>
  <si>
    <t>Part-time course load estimates (2 courses in both Fall &amp; Winter)</t>
  </si>
  <si>
    <t>Current students, cost per year</t>
  </si>
  <si>
    <t>New Students in Fall 2022 and later</t>
  </si>
  <si>
    <t>$ Increase per year</t>
  </si>
  <si>
    <t>$ Increase per year for grandfathered</t>
  </si>
  <si>
    <t>Expected revenues of tuition increases</t>
  </si>
  <si>
    <t>Notes</t>
  </si>
  <si>
    <t>Student Type</t>
  </si>
  <si>
    <t>FT/PT</t>
  </si>
  <si>
    <t>Total, 4 years</t>
  </si>
  <si>
    <t>NFLD</t>
  </si>
  <si>
    <t>From full-time</t>
  </si>
  <si>
    <t>From part-time</t>
  </si>
  <si>
    <t>International</t>
  </si>
  <si>
    <t>From full-time international students</t>
  </si>
  <si>
    <t>Decrease in new for international:</t>
  </si>
  <si>
    <t>Revenue from grandfathered tuition costs</t>
  </si>
  <si>
    <t>Assuming everyone paying new tuition fees by Fall 2025</t>
  </si>
  <si>
    <t>From full-time NFLD students</t>
  </si>
  <si>
    <t>From part-time NFLD students</t>
  </si>
  <si>
    <t>From full-time Canadian students</t>
  </si>
  <si>
    <t>From part-time Canadian students</t>
  </si>
  <si>
    <t>Phased out over 5 yrs starting in 2022</t>
  </si>
  <si>
    <t>22-23</t>
  </si>
  <si>
    <t>23-24</t>
  </si>
  <si>
    <t>24-25</t>
  </si>
  <si>
    <t>25-26</t>
  </si>
  <si>
    <t>MUN Enrollment</t>
  </si>
  <si>
    <t>Full time Student Status</t>
  </si>
  <si>
    <t>Part-time student status</t>
  </si>
  <si>
    <t>&gt; 9 credit hours per semester</t>
  </si>
  <si>
    <t>&lt; 9 credit hours per semester</t>
  </si>
  <si>
    <t>Undergraduate, full-time &amp; part-time</t>
  </si>
  <si>
    <t>&gt; 3 courses per semester</t>
  </si>
  <si>
    <t>&lt; 3 courses per semester</t>
  </si>
  <si>
    <t>All undergraduate &amp; graduate students</t>
  </si>
  <si>
    <t>All students</t>
  </si>
  <si>
    <t>% of full/part time students, undergraduate, fall 2019 (pg 5)</t>
  </si>
  <si>
    <t>Full-time</t>
  </si>
  <si>
    <t>Undergrad enrollment change from previous year</t>
  </si>
  <si>
    <t>Part-time</t>
  </si>
  <si>
    <t>New undergrads per year estimates</t>
  </si>
  <si>
    <t>Year 1 Undergrads</t>
  </si>
  <si>
    <t>Drop-out rate estimate</t>
  </si>
  <si>
    <t>Winter 2014 drop-out rate</t>
  </si>
  <si>
    <t>20% expected drop in enrollment in 2022</t>
  </si>
  <si>
    <t>Degrees conferred per year</t>
  </si>
  <si>
    <t>Average</t>
  </si>
  <si>
    <t>Undergraduate</t>
  </si>
  <si>
    <t>Undergraduate degree % of total student pop</t>
  </si>
  <si>
    <t>Regular Operating Grant</t>
  </si>
  <si>
    <t/>
  </si>
  <si>
    <t>Includes boost in tuition in 2017-18</t>
  </si>
  <si>
    <t>Full Time - Graduating Spring 2021</t>
  </si>
  <si>
    <t>Enrolling Fall 2021</t>
  </si>
  <si>
    <t>Enrolling Fall 2022</t>
  </si>
  <si>
    <t>Declining at 0.23 a year, see "MUN Enrollment Student Info"</t>
  </si>
  <si>
    <t>Max out at 18 mil, but only available to NFLD students entering Aug 2022</t>
  </si>
  <si>
    <t>Undergraduate enrollment Fall 2020 (Table S13)</t>
  </si>
  <si>
    <t>Out of Province</t>
  </si>
  <si>
    <t>NFLD Full-Time UG</t>
  </si>
  <si>
    <t>NFLD Part-Time UG</t>
  </si>
  <si>
    <t>Out of Province FT UG</t>
  </si>
  <si>
    <t>Out of Province PT UG</t>
  </si>
  <si>
    <t>Fall 2020</t>
  </si>
  <si>
    <t>International FT UG</t>
  </si>
  <si>
    <t>International PT UG</t>
  </si>
  <si>
    <t>Undergraduate enrollment Fall 2020 (Table S12)</t>
  </si>
  <si>
    <t>N.L. Students FT</t>
  </si>
  <si>
    <t>N.L. Students PT</t>
  </si>
  <si>
    <t>Other Canadian Students FT</t>
  </si>
  <si>
    <t>Other Canadian Students PT</t>
  </si>
  <si>
    <t>International Students FT</t>
  </si>
  <si>
    <t>International Students PT</t>
  </si>
  <si>
    <t>From part-time international students</t>
  </si>
  <si>
    <t>21-22</t>
  </si>
  <si>
    <t>"Tuition Relief Grant Program"</t>
  </si>
  <si>
    <t>Press release</t>
  </si>
  <si>
    <t>Total Gov transfer to MUN</t>
  </si>
  <si>
    <t>2021-22</t>
  </si>
  <si>
    <t>2026-27</t>
  </si>
  <si>
    <t>Memorial University (Revised)</t>
  </si>
  <si>
    <t>Total Operations</t>
  </si>
  <si>
    <t>Tuition Grant Offset</t>
  </si>
  <si>
    <t>2011-12</t>
  </si>
  <si>
    <t>Estimates</t>
  </si>
  <si>
    <t>2012-13</t>
  </si>
  <si>
    <t>2013-14</t>
  </si>
  <si>
    <t>2014-15</t>
  </si>
  <si>
    <t>2015-16</t>
  </si>
  <si>
    <t>2016-17</t>
  </si>
  <si>
    <t>Federal contributions</t>
  </si>
  <si>
    <t>Federal Contributions</t>
  </si>
  <si>
    <t>Physical Plant and equipment</t>
  </si>
  <si>
    <t>Grants and Subsidies &amp; Debt Expenses</t>
  </si>
  <si>
    <t>Total Physical Plant and Equipment Infrastructure</t>
  </si>
  <si>
    <t>2017-18</t>
  </si>
  <si>
    <t>2018-19</t>
  </si>
  <si>
    <t>2019-20</t>
  </si>
  <si>
    <t>2020-21</t>
  </si>
  <si>
    <t>MUN Faculty of Medicine</t>
  </si>
  <si>
    <t>Total MUN Operations</t>
  </si>
  <si>
    <t>2021-22p</t>
  </si>
  <si>
    <t>2022-23p</t>
  </si>
  <si>
    <t>2023-24p</t>
  </si>
  <si>
    <t>2024-25p</t>
  </si>
  <si>
    <t>2025-26p</t>
  </si>
  <si>
    <t>2026-27p</t>
  </si>
  <si>
    <t>Newfoundland and Labrador</t>
  </si>
  <si>
    <t>Reference period</t>
  </si>
  <si>
    <t>All-items</t>
  </si>
  <si>
    <t>Consumer Price Index, monthly, not seasonally adjusted Table: 18-10-0004-01</t>
  </si>
  <si>
    <t>CPI Apr to Apr</t>
  </si>
  <si>
    <t>CPI 2020-21 $</t>
  </si>
  <si>
    <t>Regular Operating Grant $2021</t>
  </si>
  <si>
    <t>Fall Update (Nov 24 2021)</t>
  </si>
  <si>
    <t>Deficit</t>
  </si>
  <si>
    <t>2021 Budget (May 31, 2021)</t>
  </si>
  <si>
    <t>% of deficit paid by students</t>
  </si>
  <si>
    <t>Fiscal Update July 2020</t>
  </si>
  <si>
    <t>Budget 2020 (Sept 2020)</t>
  </si>
  <si>
    <t>Difference pre-post freeze ($)</t>
  </si>
  <si>
    <t>Difference pre-post freeze (%)</t>
  </si>
  <si>
    <t>In province students</t>
  </si>
  <si>
    <t>Students from the rest of Canada</t>
  </si>
  <si>
    <t>2022-23</t>
  </si>
  <si>
    <t>2023-24</t>
  </si>
  <si>
    <t>2024-25</t>
  </si>
  <si>
    <t>2025-26</t>
  </si>
  <si>
    <t>Total</t>
  </si>
  <si>
    <t>International students</t>
  </si>
  <si>
    <t>Newfoundland &amp; Labrador students</t>
  </si>
  <si>
    <t>Out-of-province Canadian students</t>
  </si>
  <si>
    <t>Newfoundland &amp; Labrador students (Sub total)</t>
  </si>
  <si>
    <t>Tuition Relief Grant Program</t>
  </si>
  <si>
    <t>Additional tuition paid by MUN undergrad students</t>
  </si>
  <si>
    <t>Provincial deficit</t>
  </si>
  <si>
    <t>Provincial transfer to MUN -"Tuition freeze grant"</t>
  </si>
  <si>
    <t>Year</t>
  </si>
  <si>
    <t>Graduate</t>
  </si>
  <si>
    <t>Full-Time (Year)</t>
  </si>
  <si>
    <t>1st</t>
  </si>
  <si>
    <t>2nd</t>
  </si>
  <si>
    <t>3rd</t>
  </si>
  <si>
    <t>4th</t>
  </si>
  <si>
    <t>Total F/T</t>
  </si>
  <si>
    <t>P/T</t>
  </si>
  <si>
    <t>Total U/G</t>
  </si>
  <si>
    <t>F/T</t>
  </si>
  <si>
    <t>Total Grad</t>
  </si>
  <si>
    <t>Sub-total</t>
  </si>
  <si>
    <t>Post- Graduate Medicine</t>
  </si>
  <si>
    <t>Diplomas and Certificates (MI)**</t>
  </si>
  <si>
    <t>Grand Total</t>
  </si>
  <si>
    <t>N/A</t>
  </si>
  <si>
    <t>Student Profile Table S1 Fall Semester Enrolment - 1965 to 2020</t>
  </si>
  <si>
    <t>5th</t>
  </si>
  <si>
    <t>Student Enrolment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</si>
</sst>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_-&quot;$&quot;* #,##0_-;\-&quot;$&quot;* #,##0_-;_-&quot;$&quot;* &quot;-&quot;??_-;_-@"/>
    <numFmt numFmtId="166" formatCode="_-* #,##0_-;\-* #,##0_-;_-* &quot;-&quot;??_-;_-@"/>
    <numFmt numFmtId="167" formatCode="_(* #,##0_);_(* \(#,##0\);_(* &quot;-&quot;??_);_(@_)"/>
    <numFmt numFmtId="168" formatCode="0.0%"/>
    <numFmt numFmtId="169" formatCode="&quot;$&quot;#,##0"/>
    <numFmt numFmtId="170" formatCode="_(&quot;$&quot;* #,##0_);_(&quot;$&quot;* \(#,##0\);_(&quot;$&quot;* &quot;-&quot;??_);_(@_)"/>
    <numFmt numFmtId="171" formatCode="0.000"/>
    <numFmt numFmtId="172" formatCode="_-* #,##0.0_-;\-* #,##0.0_-;_-* &quot;-&quot;??_-;_-@"/>
    <numFmt numFmtId="173" formatCode="&quot;$&quot;#,##0.0"/>
  </numFmts>
  <fonts count="20" x14ac:knownFonts="1">
    <font>
      <sz val="11"/>
      <color theme="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</font>
    <font>
      <sz val="11"/>
      <name val="Arial"/>
    </font>
    <font>
      <b/>
      <sz val="11"/>
      <color theme="1"/>
      <name val="Calibri"/>
    </font>
    <font>
      <sz val="11"/>
      <color theme="1"/>
      <name val="Calibri"/>
    </font>
    <font>
      <b/>
      <sz val="11"/>
      <color theme="1"/>
      <name val="Arial"/>
    </font>
    <font>
      <u/>
      <sz val="11"/>
      <color theme="10"/>
      <name val="Arial"/>
    </font>
    <font>
      <b/>
      <sz val="10"/>
      <color theme="1"/>
      <name val="Arial"/>
    </font>
    <font>
      <u/>
      <sz val="11"/>
      <color theme="10"/>
      <name val="Arial"/>
    </font>
    <font>
      <b/>
      <u/>
      <sz val="11"/>
      <color theme="10"/>
      <name val="Calibri"/>
    </font>
    <font>
      <u/>
      <sz val="11"/>
      <color theme="10"/>
      <name val="Arial"/>
    </font>
    <font>
      <u/>
      <sz val="11"/>
      <color theme="10"/>
      <name val="Calibri"/>
    </font>
    <font>
      <i/>
      <sz val="11"/>
      <color theme="1"/>
      <name val="Calibri"/>
    </font>
    <font>
      <sz val="11"/>
      <color theme="1"/>
      <name val="Arial"/>
    </font>
    <font>
      <b/>
      <sz val="11"/>
      <color theme="1"/>
      <name val="Calibri"/>
      <family val="2"/>
    </font>
    <font>
      <u/>
      <sz val="11"/>
      <color theme="10"/>
      <name val="Arial"/>
      <family val="2"/>
    </font>
    <font>
      <sz val="11"/>
      <color theme="1"/>
      <name val="Calibri"/>
      <family val="2"/>
    </font>
    <font>
      <sz val="11"/>
      <color theme="1"/>
      <name val="Arial"/>
      <family val="2"/>
    </font>
    <font>
      <sz val="8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  <fill>
      <patternFill patternType="solid">
        <fgColor rgb="FFFEF2CB"/>
        <bgColor rgb="FFFEF2CB"/>
      </patternFill>
    </fill>
    <fill>
      <patternFill patternType="solid">
        <fgColor rgb="FFD9E2F3"/>
        <bgColor rgb="FFD9E2F3"/>
      </patternFill>
    </fill>
    <fill>
      <patternFill patternType="solid">
        <fgColor rgb="FFFFFF00"/>
        <bgColor rgb="FFFFFF00"/>
      </patternFill>
    </fill>
    <fill>
      <patternFill patternType="solid">
        <fgColor rgb="FFFBE4D5"/>
        <bgColor rgb="FFFBE4D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7" fillId="0" borderId="0" applyNumberFormat="0" applyFill="0" applyBorder="0" applyAlignment="0" applyProtection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" fillId="0" borderId="4"/>
  </cellStyleXfs>
  <cellXfs count="117">
    <xf numFmtId="0" fontId="0" fillId="0" borderId="0" xfId="0" applyFont="1" applyAlignment="1"/>
    <xf numFmtId="0" fontId="2" fillId="2" borderId="1" xfId="0" applyFont="1" applyFill="1" applyBorder="1" applyAlignment="1">
      <alignment horizontal="center"/>
    </xf>
    <xf numFmtId="0" fontId="4" fillId="0" borderId="0" xfId="0" applyFont="1"/>
    <xf numFmtId="165" fontId="2" fillId="0" borderId="0" xfId="0" applyNumberFormat="1" applyFont="1"/>
    <xf numFmtId="9" fontId="2" fillId="0" borderId="0" xfId="0" applyNumberFormat="1" applyFont="1"/>
    <xf numFmtId="165" fontId="0" fillId="0" borderId="0" xfId="0" applyNumberFormat="1" applyFont="1"/>
    <xf numFmtId="0" fontId="2" fillId="4" borderId="1" xfId="0" applyFont="1" applyFill="1" applyBorder="1" applyAlignment="1">
      <alignment wrapText="1"/>
    </xf>
    <xf numFmtId="0" fontId="5" fillId="0" borderId="0" xfId="0" applyFont="1"/>
    <xf numFmtId="0" fontId="2" fillId="0" borderId="0" xfId="0" applyFont="1" applyAlignment="1">
      <alignment wrapText="1"/>
    </xf>
    <xf numFmtId="0" fontId="6" fillId="0" borderId="0" xfId="0" applyFont="1"/>
    <xf numFmtId="0" fontId="4" fillId="0" borderId="0" xfId="0" applyFont="1" applyAlignment="1">
      <alignment wrapText="1"/>
    </xf>
    <xf numFmtId="166" fontId="2" fillId="0" borderId="0" xfId="0" applyNumberFormat="1" applyFont="1"/>
    <xf numFmtId="9" fontId="2" fillId="0" borderId="0" xfId="0" applyNumberFormat="1" applyFont="1" applyAlignment="1">
      <alignment wrapText="1"/>
    </xf>
    <xf numFmtId="0" fontId="0" fillId="0" borderId="0" xfId="0" applyFont="1"/>
    <xf numFmtId="0" fontId="4" fillId="0" borderId="0" xfId="0" applyFont="1" applyAlignment="1">
      <alignment horizontal="left" vertical="top" wrapText="1"/>
    </xf>
    <xf numFmtId="9" fontId="0" fillId="5" borderId="1" xfId="0" applyNumberFormat="1" applyFont="1" applyFill="1" applyBorder="1"/>
    <xf numFmtId="9" fontId="2" fillId="0" borderId="5" xfId="0" applyNumberFormat="1" applyFont="1" applyBorder="1" applyAlignment="1">
      <alignment wrapText="1"/>
    </xf>
    <xf numFmtId="166" fontId="2" fillId="0" borderId="5" xfId="0" applyNumberFormat="1" applyFont="1" applyBorder="1"/>
    <xf numFmtId="0" fontId="2" fillId="0" borderId="5" xfId="0" applyFont="1" applyBorder="1"/>
    <xf numFmtId="0" fontId="2" fillId="6" borderId="1" xfId="0" applyFont="1" applyFill="1" applyBorder="1" applyAlignment="1">
      <alignment wrapText="1"/>
    </xf>
    <xf numFmtId="0" fontId="8" fillId="0" borderId="0" xfId="0" applyFont="1" applyAlignment="1">
      <alignment wrapText="1"/>
    </xf>
    <xf numFmtId="166" fontId="0" fillId="0" borderId="0" xfId="0" applyNumberFormat="1" applyFont="1"/>
    <xf numFmtId="0" fontId="9" fillId="0" borderId="0" xfId="0" applyFont="1"/>
    <xf numFmtId="0" fontId="0" fillId="0" borderId="0" xfId="0" applyFont="1" applyAlignment="1">
      <alignment wrapText="1"/>
    </xf>
    <xf numFmtId="0" fontId="5" fillId="0" borderId="0" xfId="0" applyFont="1" applyAlignment="1"/>
    <xf numFmtId="9" fontId="0" fillId="0" borderId="0" xfId="0" applyNumberFormat="1" applyFont="1"/>
    <xf numFmtId="0" fontId="10" fillId="4" borderId="1" xfId="0" applyFont="1" applyFill="1" applyBorder="1" applyAlignment="1">
      <alignment wrapText="1"/>
    </xf>
    <xf numFmtId="0" fontId="2" fillId="0" borderId="0" xfId="0" applyFont="1"/>
    <xf numFmtId="0" fontId="4" fillId="3" borderId="1" xfId="0" applyFont="1" applyFill="1" applyBorder="1" applyAlignment="1">
      <alignment horizontal="center"/>
    </xf>
    <xf numFmtId="10" fontId="2" fillId="0" borderId="0" xfId="0" applyNumberFormat="1" applyFont="1"/>
    <xf numFmtId="168" fontId="2" fillId="0" borderId="0" xfId="0" applyNumberFormat="1" applyFont="1"/>
    <xf numFmtId="4" fontId="2" fillId="0" borderId="0" xfId="0" applyNumberFormat="1" applyFont="1"/>
    <xf numFmtId="9" fontId="11" fillId="0" borderId="0" xfId="0" applyNumberFormat="1" applyFont="1"/>
    <xf numFmtId="0" fontId="12" fillId="0" borderId="0" xfId="0" applyFont="1"/>
    <xf numFmtId="0" fontId="13" fillId="0" borderId="0" xfId="0" applyFont="1" applyAlignment="1">
      <alignment wrapText="1"/>
    </xf>
    <xf numFmtId="0" fontId="2" fillId="0" borderId="0" xfId="0" quotePrefix="1" applyFont="1" applyAlignment="1">
      <alignment horizontal="left" vertical="top"/>
    </xf>
    <xf numFmtId="0" fontId="3" fillId="0" borderId="3" xfId="0" applyFont="1" applyBorder="1" applyAlignment="1"/>
    <xf numFmtId="0" fontId="3" fillId="0" borderId="4" xfId="0" applyFont="1" applyBorder="1" applyAlignment="1"/>
    <xf numFmtId="0" fontId="7" fillId="0" borderId="0" xfId="1" applyAlignment="1"/>
    <xf numFmtId="0" fontId="0" fillId="0" borderId="6" xfId="0" applyFont="1" applyBorder="1" applyAlignment="1">
      <alignment wrapText="1"/>
    </xf>
    <xf numFmtId="169" fontId="0" fillId="0" borderId="6" xfId="0" applyNumberFormat="1" applyFont="1" applyBorder="1" applyAlignment="1"/>
    <xf numFmtId="0" fontId="2" fillId="0" borderId="0" xfId="0" applyNumberFormat="1" applyFont="1"/>
    <xf numFmtId="2" fontId="2" fillId="0" borderId="5" xfId="0" applyNumberFormat="1" applyFont="1" applyBorder="1"/>
    <xf numFmtId="0" fontId="7" fillId="0" borderId="2" xfId="1" applyFill="1" applyBorder="1" applyAlignment="1"/>
    <xf numFmtId="0" fontId="7" fillId="0" borderId="3" xfId="1" applyFill="1" applyBorder="1" applyAlignment="1"/>
    <xf numFmtId="0" fontId="7" fillId="0" borderId="4" xfId="1" applyFill="1" applyBorder="1" applyAlignment="1"/>
    <xf numFmtId="0" fontId="4" fillId="0" borderId="2" xfId="0" applyFont="1" applyFill="1" applyBorder="1" applyAlignment="1"/>
    <xf numFmtId="166" fontId="2" fillId="0" borderId="0" xfId="0" applyNumberFormat="1" applyFont="1" applyFill="1"/>
    <xf numFmtId="0" fontId="0" fillId="0" borderId="0" xfId="0" applyFont="1" applyFill="1" applyAlignment="1"/>
    <xf numFmtId="0" fontId="5" fillId="0" borderId="0" xfId="0" applyFont="1" applyFill="1"/>
    <xf numFmtId="0" fontId="7" fillId="0" borderId="0" xfId="1"/>
    <xf numFmtId="9" fontId="0" fillId="0" borderId="4" xfId="0" applyNumberFormat="1" applyFont="1" applyFill="1" applyBorder="1"/>
    <xf numFmtId="0" fontId="2" fillId="0" borderId="0" xfId="0" applyFont="1" applyAlignment="1"/>
    <xf numFmtId="3" fontId="0" fillId="0" borderId="0" xfId="0" applyNumberFormat="1" applyFont="1" applyAlignment="1"/>
    <xf numFmtId="0" fontId="15" fillId="0" borderId="0" xfId="0" applyFont="1" applyAlignment="1">
      <alignment wrapText="1"/>
    </xf>
    <xf numFmtId="0" fontId="16" fillId="0" borderId="0" xfId="0" applyFont="1" applyAlignment="1">
      <alignment wrapText="1"/>
    </xf>
    <xf numFmtId="9" fontId="4" fillId="0" borderId="0" xfId="2" applyFont="1"/>
    <xf numFmtId="0" fontId="7" fillId="0" borderId="0" xfId="1" applyAlignment="1">
      <alignment wrapText="1"/>
    </xf>
    <xf numFmtId="167" fontId="0" fillId="0" borderId="0" xfId="3" applyNumberFormat="1" applyFont="1" applyAlignment="1"/>
    <xf numFmtId="170" fontId="2" fillId="0" borderId="0" xfId="4" applyNumberFormat="1" applyFont="1" applyAlignment="1">
      <alignment wrapText="1"/>
    </xf>
    <xf numFmtId="169" fontId="4" fillId="0" borderId="0" xfId="4" applyNumberFormat="1" applyFont="1" applyAlignment="1">
      <alignment wrapText="1"/>
    </xf>
    <xf numFmtId="169" fontId="2" fillId="0" borderId="0" xfId="4" applyNumberFormat="1" applyFont="1" applyAlignment="1">
      <alignment wrapText="1"/>
    </xf>
    <xf numFmtId="0" fontId="17" fillId="0" borderId="0" xfId="0" applyFont="1" applyAlignment="1">
      <alignment wrapText="1"/>
    </xf>
    <xf numFmtId="3" fontId="2" fillId="0" borderId="0" xfId="0" applyNumberFormat="1" applyFont="1" applyAlignment="1">
      <alignment wrapText="1"/>
    </xf>
    <xf numFmtId="0" fontId="15" fillId="0" borderId="0" xfId="0" applyFont="1"/>
    <xf numFmtId="169" fontId="17" fillId="0" borderId="0" xfId="4" applyNumberFormat="1" applyFont="1" applyAlignment="1">
      <alignment wrapText="1"/>
    </xf>
    <xf numFmtId="169" fontId="2" fillId="0" borderId="0" xfId="0" applyNumberFormat="1" applyFont="1" applyAlignment="1">
      <alignment wrapText="1"/>
    </xf>
    <xf numFmtId="0" fontId="0" fillId="0" borderId="0" xfId="0"/>
    <xf numFmtId="17" fontId="0" fillId="0" borderId="0" xfId="0" applyNumberFormat="1"/>
    <xf numFmtId="171" fontId="2" fillId="0" borderId="0" xfId="0" applyNumberFormat="1" applyFont="1" applyAlignment="1">
      <alignment wrapText="1"/>
    </xf>
    <xf numFmtId="169" fontId="0" fillId="0" borderId="0" xfId="0" applyNumberFormat="1" applyFont="1" applyAlignment="1"/>
    <xf numFmtId="9" fontId="0" fillId="0" borderId="0" xfId="2" applyFont="1" applyFill="1"/>
    <xf numFmtId="169" fontId="0" fillId="0" borderId="0" xfId="0" applyNumberFormat="1" applyFont="1"/>
    <xf numFmtId="0" fontId="16" fillId="0" borderId="0" xfId="1" applyFont="1" applyAlignment="1"/>
    <xf numFmtId="0" fontId="18" fillId="0" borderId="0" xfId="0" applyFont="1" applyAlignment="1">
      <alignment wrapText="1"/>
    </xf>
    <xf numFmtId="170" fontId="0" fillId="0" borderId="0" xfId="4" applyNumberFormat="1" applyFont="1" applyAlignment="1">
      <alignment wrapText="1"/>
    </xf>
    <xf numFmtId="170" fontId="18" fillId="0" borderId="0" xfId="4" applyNumberFormat="1" applyFont="1" applyAlignment="1">
      <alignment wrapText="1"/>
    </xf>
    <xf numFmtId="9" fontId="0" fillId="0" borderId="0" xfId="2" applyNumberFormat="1" applyFont="1" applyAlignment="1"/>
    <xf numFmtId="0" fontId="18" fillId="0" borderId="6" xfId="0" applyFont="1" applyFill="1" applyBorder="1" applyAlignment="1">
      <alignment wrapText="1"/>
    </xf>
    <xf numFmtId="9" fontId="0" fillId="0" borderId="6" xfId="2" applyFont="1" applyBorder="1" applyAlignment="1"/>
    <xf numFmtId="0" fontId="0" fillId="0" borderId="6" xfId="0" applyFont="1" applyBorder="1" applyAlignment="1"/>
    <xf numFmtId="0" fontId="18" fillId="0" borderId="6" xfId="0" applyFont="1" applyBorder="1" applyAlignment="1"/>
    <xf numFmtId="0" fontId="2" fillId="0" borderId="6" xfId="0" applyFont="1" applyBorder="1" applyAlignment="1">
      <alignment wrapText="1"/>
    </xf>
    <xf numFmtId="0" fontId="0" fillId="0" borderId="6" xfId="0" applyFont="1" applyFill="1" applyBorder="1" applyAlignment="1"/>
    <xf numFmtId="0" fontId="17" fillId="0" borderId="6" xfId="0" applyFont="1" applyBorder="1" applyAlignment="1">
      <alignment wrapText="1"/>
    </xf>
    <xf numFmtId="9" fontId="0" fillId="0" borderId="6" xfId="0" applyNumberFormat="1" applyFont="1" applyBorder="1"/>
    <xf numFmtId="0" fontId="7" fillId="0" borderId="0" xfId="1" applyAlignment="1">
      <alignment horizontal="center"/>
    </xf>
    <xf numFmtId="0" fontId="0" fillId="0" borderId="6" xfId="0" applyFill="1" applyBorder="1"/>
    <xf numFmtId="0" fontId="2" fillId="4" borderId="4" xfId="0" applyFont="1" applyFill="1" applyBorder="1" applyAlignment="1">
      <alignment wrapText="1"/>
    </xf>
    <xf numFmtId="0" fontId="2" fillId="6" borderId="4" xfId="0" applyFont="1" applyFill="1" applyBorder="1" applyAlignment="1">
      <alignment wrapText="1"/>
    </xf>
    <xf numFmtId="169" fontId="2" fillId="0" borderId="6" xfId="0" applyNumberFormat="1" applyFont="1" applyBorder="1" applyAlignment="1">
      <alignment wrapText="1"/>
    </xf>
    <xf numFmtId="169" fontId="17" fillId="0" borderId="6" xfId="0" applyNumberFormat="1" applyFont="1" applyBorder="1" applyAlignment="1">
      <alignment wrapText="1"/>
    </xf>
    <xf numFmtId="169" fontId="0" fillId="0" borderId="6" xfId="0" applyNumberFormat="1" applyFill="1" applyBorder="1"/>
    <xf numFmtId="164" fontId="0" fillId="0" borderId="0" xfId="0" applyNumberFormat="1" applyFont="1" applyAlignment="1"/>
    <xf numFmtId="0" fontId="1" fillId="0" borderId="4" xfId="5"/>
    <xf numFmtId="0" fontId="19" fillId="0" borderId="4" xfId="5" applyFont="1"/>
    <xf numFmtId="3" fontId="19" fillId="0" borderId="4" xfId="5" applyNumberFormat="1" applyFont="1"/>
    <xf numFmtId="168" fontId="0" fillId="0" borderId="0" xfId="2" applyNumberFormat="1" applyFont="1" applyAlignment="1"/>
    <xf numFmtId="3" fontId="7" fillId="0" borderId="0" xfId="1" applyNumberFormat="1" applyAlignment="1"/>
    <xf numFmtId="172" fontId="0" fillId="0" borderId="0" xfId="0" applyNumberFormat="1" applyFont="1"/>
    <xf numFmtId="173" fontId="0" fillId="0" borderId="6" xfId="0" applyNumberFormat="1" applyFont="1" applyFill="1" applyBorder="1" applyAlignment="1"/>
    <xf numFmtId="173" fontId="0" fillId="0" borderId="6" xfId="4" applyNumberFormat="1" applyFont="1" applyFill="1" applyBorder="1"/>
    <xf numFmtId="173" fontId="0" fillId="0" borderId="6" xfId="0" applyNumberFormat="1" applyFont="1" applyBorder="1"/>
    <xf numFmtId="173" fontId="2" fillId="0" borderId="6" xfId="0" applyNumberFormat="1" applyFont="1" applyBorder="1" applyAlignment="1">
      <alignment wrapText="1"/>
    </xf>
    <xf numFmtId="173" fontId="0" fillId="0" borderId="6" xfId="4" applyNumberFormat="1" applyFont="1" applyBorder="1" applyAlignment="1"/>
    <xf numFmtId="169" fontId="2" fillId="9" borderId="0" xfId="0" applyNumberFormat="1" applyFont="1" applyFill="1" applyAlignment="1">
      <alignment wrapText="1"/>
    </xf>
    <xf numFmtId="0" fontId="7" fillId="2" borderId="2" xfId="1" applyFill="1" applyBorder="1" applyAlignment="1">
      <alignment horizontal="left"/>
    </xf>
    <xf numFmtId="0" fontId="7" fillId="0" borderId="3" xfId="1" applyBorder="1"/>
    <xf numFmtId="0" fontId="7" fillId="0" borderId="4" xfId="1" applyBorder="1"/>
    <xf numFmtId="0" fontId="4" fillId="3" borderId="2" xfId="0" applyFont="1" applyFill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4" fillId="6" borderId="2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/>
    </xf>
    <xf numFmtId="0" fontId="1" fillId="8" borderId="4" xfId="5" applyFill="1" applyAlignment="1">
      <alignment horizontal="center"/>
    </xf>
    <xf numFmtId="0" fontId="1" fillId="7" borderId="4" xfId="5" applyFill="1" applyAlignment="1">
      <alignment horizontal="center"/>
    </xf>
    <xf numFmtId="0" fontId="1" fillId="0" borderId="4" xfId="5" applyAlignment="1">
      <alignment horizontal="center"/>
    </xf>
  </cellXfs>
  <cellStyles count="6">
    <cellStyle name="Comma" xfId="3" builtinId="3"/>
    <cellStyle name="Currency" xfId="4" builtinId="4"/>
    <cellStyle name="Hyperlink" xfId="1" builtinId="8"/>
    <cellStyle name="Normal" xfId="0" builtinId="0"/>
    <cellStyle name="Normal 2" xfId="5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1"/></Relationships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calcChain" Target="calcChain.xml"/><Relationship Id="rId12" Type="http://schemas.microsoft.com/office/2017/10/relationships/person" Target="persons/perso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_rels/chart3.xml.rels><?xml version="1.0" encoding="UTF-8" standalone="yes"?>
<Relationships xmlns="http://schemas.openxmlformats.org/package/2006/relationships"><Relationship Id="rId1" Type="http://schemas.microsoft.com/office/2011/relationships/chartStyle" Target="style2.xml"/><Relationship Id="rId2" Type="http://schemas.microsoft.com/office/2011/relationships/chartColorStyle" Target="colors2.xml"/></Relationships>
</file>

<file path=xl/charts/_rels/chart4.xml.rels><?xml version="1.0" encoding="UTF-8" standalone="yes"?>
<Relationships xmlns="http://schemas.openxmlformats.org/package/2006/relationships"><Relationship Id="rId1" Type="http://schemas.microsoft.com/office/2011/relationships/chartStyle" Target="style3.xml"/><Relationship Id="rId2" Type="http://schemas.microsoft.com/office/2011/relationships/chartColorStyle" Target="colors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Undergraduate enrolment (fall</a:t>
            </a:r>
            <a:r>
              <a:rPr lang="en-CA" baseline="0"/>
              <a:t> 2020)</a:t>
            </a:r>
            <a:endParaRPr lang="en-CA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EA5-4EC1-9C21-7ED96DDC86C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EA5-4EC1-9C21-7ED96DDC86C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EA5-4EC1-9C21-7ED96DDC86C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'MUN Enrollment Student info'!$B$18:$B$20</c:f>
              <c:strCache>
                <c:ptCount val="3"/>
                <c:pt idx="0">
                  <c:v>N.L. Students</c:v>
                </c:pt>
                <c:pt idx="1">
                  <c:v>Other Canadian Students</c:v>
                </c:pt>
                <c:pt idx="2">
                  <c:v>International Students</c:v>
                </c:pt>
              </c:strCache>
            </c:strRef>
          </c:cat>
          <c:val>
            <c:numRef>
              <c:f>'MUN Enrollment Student info'!$C$18:$C$20</c:f>
              <c:numCache>
                <c:formatCode>General</c:formatCode>
                <c:ptCount val="3"/>
                <c:pt idx="0">
                  <c:v>10871.0</c:v>
                </c:pt>
                <c:pt idx="1">
                  <c:v>1534.0</c:v>
                </c:pt>
                <c:pt idx="2">
                  <c:v>1977.0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795-4D13-88E9-E64703BFA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+mn-lt"/>
              </a:defRPr>
            </a:pPr>
            <a:r>
              <a:rPr lang="en-CA" sz="1400" b="0" i="0">
                <a:solidFill>
                  <a:srgbClr val="757575"/>
                </a:solidFill>
                <a:latin typeface="+mn-lt"/>
              </a:rPr>
              <a:t>Additional tuition costs in 2026-2027 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A15-4C40-84E2-DA5184E2289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A15-4C40-84E2-DA5184E2289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A15-4C40-84E2-DA5184E2289B}"/>
              </c:ext>
            </c:extLst>
          </c:dPt>
          <c:dLbls>
            <c:dLbl>
              <c:idx val="1"/>
              <c:layout>
                <c:manualLayout>
                  <c:x val="-0.0263211043135029"/>
                  <c:y val="-0.122178712735535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15-4C40-84E2-DA5184E2289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'Expected revenues'!$B$29:$B$31</c:f>
              <c:strCache>
                <c:ptCount val="3"/>
                <c:pt idx="0">
                  <c:v>Newfoundland &amp; Labrador students (Sub total)</c:v>
                </c:pt>
                <c:pt idx="1">
                  <c:v>Out-of-province Canadian students</c:v>
                </c:pt>
                <c:pt idx="2">
                  <c:v>International students</c:v>
                </c:pt>
              </c:strCache>
            </c:strRef>
          </c:cat>
          <c:val>
            <c:numRef>
              <c:f>'Expected revenues'!$H$29:$H$31</c:f>
              <c:numCache>
                <c:formatCode>"$"#,##0.0</c:formatCode>
                <c:ptCount val="3"/>
                <c:pt idx="0">
                  <c:v>17.3923872</c:v>
                </c:pt>
                <c:pt idx="1">
                  <c:v>3.8438016</c:v>
                </c:pt>
                <c:pt idx="2">
                  <c:v>18.1163232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DA15-4C40-84E2-DA5184E228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b"/>
      <c:layout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Undergraduate enrolment</a:t>
            </a:r>
            <a:r>
              <a:rPr lang="en-CA" baseline="0"/>
              <a:t> MUN</a:t>
            </a:r>
            <a:endParaRPr lang="en-CA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'Historical enrollment'!$A$20:$A$60</c:f>
              <c:numCache>
                <c:formatCode>General</c:formatCode>
                <c:ptCount val="41"/>
                <c:pt idx="0">
                  <c:v>1980.0</c:v>
                </c:pt>
                <c:pt idx="1">
                  <c:v>1981.0</c:v>
                </c:pt>
                <c:pt idx="2">
                  <c:v>1982.0</c:v>
                </c:pt>
                <c:pt idx="3">
                  <c:v>1983.0</c:v>
                </c:pt>
                <c:pt idx="4">
                  <c:v>1984.0</c:v>
                </c:pt>
                <c:pt idx="5">
                  <c:v>1985.0</c:v>
                </c:pt>
                <c:pt idx="6">
                  <c:v>1986.0</c:v>
                </c:pt>
                <c:pt idx="7">
                  <c:v>1987.0</c:v>
                </c:pt>
                <c:pt idx="8">
                  <c:v>1988.0</c:v>
                </c:pt>
                <c:pt idx="9">
                  <c:v>1989.0</c:v>
                </c:pt>
                <c:pt idx="10">
                  <c:v>1990.0</c:v>
                </c:pt>
                <c:pt idx="11">
                  <c:v>1991.0</c:v>
                </c:pt>
                <c:pt idx="12">
                  <c:v>1992.0</c:v>
                </c:pt>
                <c:pt idx="13">
                  <c:v>1993.0</c:v>
                </c:pt>
                <c:pt idx="14">
                  <c:v>1994.0</c:v>
                </c:pt>
                <c:pt idx="15">
                  <c:v>1995.0</c:v>
                </c:pt>
                <c:pt idx="16">
                  <c:v>1996.0</c:v>
                </c:pt>
                <c:pt idx="17">
                  <c:v>1997.0</c:v>
                </c:pt>
                <c:pt idx="18">
                  <c:v>1998.0</c:v>
                </c:pt>
                <c:pt idx="19">
                  <c:v>1999.0</c:v>
                </c:pt>
                <c:pt idx="20">
                  <c:v>2000.0</c:v>
                </c:pt>
                <c:pt idx="21">
                  <c:v>2001.0</c:v>
                </c:pt>
                <c:pt idx="22">
                  <c:v>2002.0</c:v>
                </c:pt>
                <c:pt idx="23">
                  <c:v>2003.0</c:v>
                </c:pt>
                <c:pt idx="24">
                  <c:v>2004.0</c:v>
                </c:pt>
                <c:pt idx="25">
                  <c:v>2005.0</c:v>
                </c:pt>
                <c:pt idx="26">
                  <c:v>2006.0</c:v>
                </c:pt>
                <c:pt idx="27">
                  <c:v>2007.0</c:v>
                </c:pt>
                <c:pt idx="28">
                  <c:v>2008.0</c:v>
                </c:pt>
                <c:pt idx="29">
                  <c:v>2009.0</c:v>
                </c:pt>
                <c:pt idx="30">
                  <c:v>2010.0</c:v>
                </c:pt>
                <c:pt idx="31">
                  <c:v>2011.0</c:v>
                </c:pt>
                <c:pt idx="32">
                  <c:v>2012.0</c:v>
                </c:pt>
                <c:pt idx="33">
                  <c:v>2013.0</c:v>
                </c:pt>
                <c:pt idx="34">
                  <c:v>2014.0</c:v>
                </c:pt>
                <c:pt idx="35">
                  <c:v>2015.0</c:v>
                </c:pt>
                <c:pt idx="36">
                  <c:v>2016.0</c:v>
                </c:pt>
                <c:pt idx="37">
                  <c:v>2017.0</c:v>
                </c:pt>
                <c:pt idx="38">
                  <c:v>2018.0</c:v>
                </c:pt>
                <c:pt idx="39">
                  <c:v>2019.0</c:v>
                </c:pt>
                <c:pt idx="40">
                  <c:v>2020.0</c:v>
                </c:pt>
              </c:numCache>
            </c:numRef>
          </c:cat>
          <c:val>
            <c:numRef>
              <c:f>'Historical enrollment'!$I$20:$I$60</c:f>
              <c:numCache>
                <c:formatCode>#,##0</c:formatCode>
                <c:ptCount val="41"/>
                <c:pt idx="0">
                  <c:v>9983.0</c:v>
                </c:pt>
                <c:pt idx="1">
                  <c:v>10621.0</c:v>
                </c:pt>
                <c:pt idx="2">
                  <c:v>12201.0</c:v>
                </c:pt>
                <c:pt idx="3">
                  <c:v>11478.0</c:v>
                </c:pt>
                <c:pt idx="4">
                  <c:v>13015.0</c:v>
                </c:pt>
                <c:pt idx="5">
                  <c:v>14128.0</c:v>
                </c:pt>
                <c:pt idx="6">
                  <c:v>14667.0</c:v>
                </c:pt>
                <c:pt idx="7">
                  <c:v>14960.0</c:v>
                </c:pt>
                <c:pt idx="8">
                  <c:v>15191.0</c:v>
                </c:pt>
                <c:pt idx="9">
                  <c:v>15560.0</c:v>
                </c:pt>
                <c:pt idx="10">
                  <c:v>16495.0</c:v>
                </c:pt>
                <c:pt idx="11">
                  <c:v>16532.0</c:v>
                </c:pt>
                <c:pt idx="12">
                  <c:v>17453.0</c:v>
                </c:pt>
                <c:pt idx="13">
                  <c:v>16403.0</c:v>
                </c:pt>
                <c:pt idx="14">
                  <c:v>15997.0</c:v>
                </c:pt>
                <c:pt idx="15">
                  <c:v>14907.0</c:v>
                </c:pt>
                <c:pt idx="16">
                  <c:v>14514.0</c:v>
                </c:pt>
                <c:pt idx="17">
                  <c:v>14154.0</c:v>
                </c:pt>
                <c:pt idx="18">
                  <c:v>14042.0</c:v>
                </c:pt>
                <c:pt idx="19">
                  <c:v>14197.0</c:v>
                </c:pt>
                <c:pt idx="20">
                  <c:v>14171.0</c:v>
                </c:pt>
                <c:pt idx="21">
                  <c:v>14294.0</c:v>
                </c:pt>
                <c:pt idx="22">
                  <c:v>14718.0</c:v>
                </c:pt>
                <c:pt idx="23">
                  <c:v>15207.0</c:v>
                </c:pt>
                <c:pt idx="24">
                  <c:v>15414.0</c:v>
                </c:pt>
                <c:pt idx="25">
                  <c:v>15327.0</c:v>
                </c:pt>
                <c:pt idx="26">
                  <c:v>15033.0</c:v>
                </c:pt>
                <c:pt idx="27">
                  <c:v>14789.0</c:v>
                </c:pt>
                <c:pt idx="28">
                  <c:v>14477.0</c:v>
                </c:pt>
                <c:pt idx="29">
                  <c:v>14705.0</c:v>
                </c:pt>
                <c:pt idx="30">
                  <c:v>14818.0</c:v>
                </c:pt>
                <c:pt idx="31">
                  <c:v>14825.0</c:v>
                </c:pt>
                <c:pt idx="32">
                  <c:v>14850.0</c:v>
                </c:pt>
                <c:pt idx="33">
                  <c:v>14208.0</c:v>
                </c:pt>
                <c:pt idx="34">
                  <c:v>13971.0</c:v>
                </c:pt>
                <c:pt idx="35">
                  <c:v>13894.0</c:v>
                </c:pt>
                <c:pt idx="36">
                  <c:v>13663.0</c:v>
                </c:pt>
                <c:pt idx="37">
                  <c:v>13564.0</c:v>
                </c:pt>
                <c:pt idx="38">
                  <c:v>13572.0</c:v>
                </c:pt>
                <c:pt idx="39">
                  <c:v>13620.0</c:v>
                </c:pt>
                <c:pt idx="40">
                  <c:v>14382.0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730-4CAE-9332-94C2505B2B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1540152"/>
        <c:axId val="2114404008"/>
      </c:lineChart>
      <c:catAx>
        <c:axId val="2121540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14404008"/>
        <c:crosses val="autoZero"/>
        <c:auto val="1"/>
        <c:lblAlgn val="ctr"/>
        <c:lblOffset val="100"/>
        <c:noMultiLvlLbl val="0"/>
      </c:catAx>
      <c:valAx>
        <c:axId val="2114404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1540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MUN Operational</a:t>
            </a:r>
            <a:r>
              <a:rPr lang="en-US" baseline="0"/>
              <a:t> transfer ($2021)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'Gov transfers to MUN'!$F$1:$Q$1</c:f>
              <c:strCache>
                <c:ptCount val="12"/>
                <c:pt idx="0">
                  <c:v>2015-16</c:v>
                </c:pt>
                <c:pt idx="1">
                  <c:v>2016-17</c:v>
                </c:pt>
                <c:pt idx="2">
                  <c:v>2017-18</c:v>
                </c:pt>
                <c:pt idx="3">
                  <c:v>2018-19</c:v>
                </c:pt>
                <c:pt idx="4">
                  <c:v>2019-20</c:v>
                </c:pt>
                <c:pt idx="5">
                  <c:v>2020-21</c:v>
                </c:pt>
                <c:pt idx="6">
                  <c:v>2021-22p</c:v>
                </c:pt>
                <c:pt idx="7">
                  <c:v>2022-23p</c:v>
                </c:pt>
                <c:pt idx="8">
                  <c:v>2023-24p</c:v>
                </c:pt>
                <c:pt idx="9">
                  <c:v>2024-25p</c:v>
                </c:pt>
                <c:pt idx="10">
                  <c:v>2025-26p</c:v>
                </c:pt>
                <c:pt idx="11">
                  <c:v>2026-27p</c:v>
                </c:pt>
              </c:strCache>
            </c:strRef>
          </c:cat>
          <c:val>
            <c:numRef>
              <c:f>'Gov transfers to MUN'!$F$23:$Q$23</c:f>
              <c:numCache>
                <c:formatCode>"$"#,##0</c:formatCode>
                <c:ptCount val="12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290.876</c:v>
                </c:pt>
                <c:pt idx="7">
                  <c:v>285.1725490196079</c:v>
                </c:pt>
                <c:pt idx="8">
                  <c:v>279.5809304113802</c:v>
                </c:pt>
                <c:pt idx="9">
                  <c:v>274.0989513837061</c:v>
                </c:pt>
                <c:pt idx="10">
                  <c:v>268.7244621408883</c:v>
                </c:pt>
                <c:pt idx="11">
                  <c:v>263.4553550400866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122-4E4B-A316-DA68F26FD3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7243256"/>
        <c:axId val="2126083800"/>
      </c:lineChart>
      <c:catAx>
        <c:axId val="2117243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083800"/>
        <c:crosses val="autoZero"/>
        <c:auto val="1"/>
        <c:lblAlgn val="ctr"/>
        <c:lblOffset val="100"/>
        <c:noMultiLvlLbl val="0"/>
      </c:catAx>
      <c:valAx>
        <c:axId val="2126083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172432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309562</xdr:colOff>
      <xdr:row>19</xdr:row>
      <xdr:rowOff>66674</xdr:rowOff>
    </xdr:from>
    <xdr:to>
      <xdr:col>13</xdr:col>
      <xdr:colOff>1019175</xdr:colOff>
      <xdr:row>33</xdr:row>
      <xdr:rowOff>66674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EC3C39EF-1756-44CA-BDEB-0331B8A6E43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295275</xdr:colOff>
      <xdr:row>15</xdr:row>
      <xdr:rowOff>114300</xdr:rowOff>
    </xdr:from>
    <xdr:ext cx="3495674" cy="3190875"/>
    <xdr:graphicFrame macro="">
      <xdr:nvGraphicFramePr>
        <xdr:cNvPr id="1343105175" name="Chart 1">
          <a:extLst>
            <a:ext uri="{FF2B5EF4-FFF2-40B4-BE49-F238E27FC236}">
              <a16:creationId xmlns="" xmlns:a16="http://schemas.microsoft.com/office/drawing/2014/main" id="{00000000-0008-0000-0100-000097280E5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404811</xdr:colOff>
      <xdr:row>63</xdr:row>
      <xdr:rowOff>38099</xdr:rowOff>
    </xdr:from>
    <xdr:to>
      <xdr:col>11</xdr:col>
      <xdr:colOff>276224</xdr:colOff>
      <xdr:row>80</xdr:row>
      <xdr:rowOff>38099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4ED29EAF-EF7B-4B74-ADEB-03729DF0F0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500061</xdr:colOff>
      <xdr:row>24</xdr:row>
      <xdr:rowOff>104775</xdr:rowOff>
    </xdr:from>
    <xdr:to>
      <xdr:col>10</xdr:col>
      <xdr:colOff>247650</xdr:colOff>
      <xdr:row>38</xdr:row>
      <xdr:rowOff>47625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49E3C03-91FA-4CD6-AC04-11A0F774966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David  MacDonald" id="{59292026-D614-4939-9350-7EC120FE6A1B}" userId="David  MacDonald" providerId="None"/>
</personList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5" dT="2021-11-24T16:50:00.33" personId="{59292026-D614-4939-9350-7EC120FE6A1B}" id="{83FBEFA2-75BD-4BB0-A6E6-D8368E9DB725}">
    <text>Down from -826mil in fall update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un.ca/undergrad/media/migrations/staging/undergraduate-admissions-and-programs/media-library/pdf/new-tuition-structure-backgrounder.pdf" TargetMode="External"/><Relationship Id="rId2" Type="http://schemas.openxmlformats.org/officeDocument/2006/relationships/hyperlink" Target="https://www.mun.ca/undergrad/media/production/memorial/administrative/undergraduate-admissions-and-programs/media-library/pdf/new-tuition-structure-backgrounder.pdf" TargetMode="External"/><Relationship Id="rId3" Type="http://schemas.openxmlformats.org/officeDocument/2006/relationships/hyperlink" Target="https://www.mun.ca/vpacademic/what-we-do/budget-planning/budget-updates/budget-2017-to-2018-faq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un.ca/ciap/Analysis/Reports/Winter2014APP.pdf" TargetMode="External"/><Relationship Id="rId4" Type="http://schemas.openxmlformats.org/officeDocument/2006/relationships/hyperlink" Target="https://www.cbc.ca/news/canada/newfoundland-labrador/mun-tuition-hike-2021-1.6096010" TargetMode="External"/><Relationship Id="rId5" Type="http://schemas.openxmlformats.org/officeDocument/2006/relationships/hyperlink" Target="https://www.mun.ca/ciap/FactBook/FactBook2020.php" TargetMode="External"/><Relationship Id="rId6" Type="http://schemas.openxmlformats.org/officeDocument/2006/relationships/hyperlink" Target="https://www.mun.ca/ciap/FactBook/FactBook2020.php" TargetMode="External"/><Relationship Id="rId7" Type="http://schemas.openxmlformats.org/officeDocument/2006/relationships/hyperlink" Target="https://www.gov.nl.ca/fin/economics/eb-population/" TargetMode="External"/><Relationship Id="rId8" Type="http://schemas.openxmlformats.org/officeDocument/2006/relationships/drawing" Target="../drawings/drawing1.xml"/><Relationship Id="rId9" Type="http://schemas.openxmlformats.org/officeDocument/2006/relationships/vmlDrawing" Target="../drawings/vmlDrawing1.vml"/><Relationship Id="rId10" Type="http://schemas.openxmlformats.org/officeDocument/2006/relationships/comments" Target="../comments1.xml"/><Relationship Id="rId1" Type="http://schemas.openxmlformats.org/officeDocument/2006/relationships/hyperlink" Target="https://www.mun.ca/presidentsreport/2020/vital-signs/" TargetMode="External"/><Relationship Id="rId2" Type="http://schemas.openxmlformats.org/officeDocument/2006/relationships/hyperlink" Target="https://www.mun.ca/ciap/Planning/MUN_Strategic_Plan_2020-23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v.nl.ca/releases/2021/education/0709n03/" TargetMode="External"/><Relationship Id="rId4" Type="http://schemas.openxmlformats.org/officeDocument/2006/relationships/drawing" Target="../drawings/drawing2.xml"/><Relationship Id="rId1" Type="http://schemas.openxmlformats.org/officeDocument/2006/relationships/hyperlink" Target="https://www.cbc.ca/news/canada/newfoundland-labrador/mun-tuition-hike-2021-1.6096010" TargetMode="External"/><Relationship Id="rId2" Type="http://schemas.openxmlformats.org/officeDocument/2006/relationships/hyperlink" Target="https://www.cbc.ca/news/canada/newfoundland-labrador/mun-tuition-hike-2021-1.6096010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4" Type="http://schemas.microsoft.com/office/2017/10/relationships/threadedComment" Target="../threadedComments/threadedComment1.xml"/><Relationship Id="rId1" Type="http://schemas.openxmlformats.org/officeDocument/2006/relationships/hyperlink" Target="https://www.gov.nl.ca/fin/files/Fall-Update-21-22-Presentation-Tech-Briefing-FINAL.pdf" TargetMode="External"/><Relationship Id="rId2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un.ca/ciap/FactBook/FB2020/FB_2020_S1.pdf" TargetMode="External"/><Relationship Id="rId2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youtu.be/jbKkyZFgF3E&amp;t=2m20s" TargetMode="External"/><Relationship Id="rId2" Type="http://schemas.openxmlformats.org/officeDocument/2006/relationships/hyperlink" Target="https://www.gov.nl.ca/budget/" TargetMode="External"/><Relationship Id="rId3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www150.statcan.gc.ca/t1/tbl1/en/cv!recreate.action?pid=1810000401&amp;selectedNodeIds=1D3,2D2&amp;checkedLevels=&amp;refPeriods=20110101,20211001&amp;dimensionLayouts=layout2,layout2,layout3&amp;vectorDisplay=fal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/>
  <dimension ref="A1:P995"/>
  <sheetViews>
    <sheetView workbookViewId="0">
      <pane ySplit="1" topLeftCell="A2" activePane="bottomLeft" state="frozen"/>
      <selection pane="bottomLeft" activeCell="I12" sqref="I12"/>
    </sheetView>
  </sheetViews>
  <sheetFormatPr baseColWidth="10" defaultColWidth="12.5703125" defaultRowHeight="15" customHeight="1" x14ac:dyDescent="0"/>
  <cols>
    <col min="1" max="1" width="27.5703125" customWidth="1"/>
    <col min="2" max="7" width="10.140625" customWidth="1"/>
    <col min="8" max="8" width="7.5703125" customWidth="1"/>
    <col min="9" max="9" width="19.7109375" customWidth="1"/>
    <col min="10" max="10" width="7.5703125" customWidth="1"/>
    <col min="11" max="11" width="13" customWidth="1"/>
    <col min="12" max="12" width="11" customWidth="1"/>
    <col min="13" max="13" width="11.42578125" customWidth="1"/>
    <col min="14" max="14" width="10.5703125" customWidth="1"/>
    <col min="15" max="15" width="9.85546875" customWidth="1"/>
    <col min="16" max="16" width="9.7109375" customWidth="1"/>
    <col min="17" max="26" width="7.5703125" customWidth="1"/>
  </cols>
  <sheetData>
    <row r="1" spans="1:16" ht="14">
      <c r="A1" s="2"/>
      <c r="B1" s="2" t="s">
        <v>2</v>
      </c>
      <c r="C1" s="2" t="s">
        <v>3</v>
      </c>
      <c r="D1" s="2" t="s">
        <v>4</v>
      </c>
      <c r="E1" s="2" t="s">
        <v>5</v>
      </c>
      <c r="F1" s="2" t="s">
        <v>6</v>
      </c>
      <c r="G1" s="2" t="s">
        <v>7</v>
      </c>
      <c r="J1" s="2" t="s">
        <v>2</v>
      </c>
      <c r="K1" s="2" t="s">
        <v>3</v>
      </c>
      <c r="L1" s="2" t="s">
        <v>4</v>
      </c>
      <c r="M1" s="2" t="s">
        <v>5</v>
      </c>
      <c r="N1" s="2" t="s">
        <v>6</v>
      </c>
      <c r="O1" s="2" t="s">
        <v>7</v>
      </c>
    </row>
    <row r="2" spans="1:16" ht="14">
      <c r="A2" s="1"/>
      <c r="B2" s="106" t="s">
        <v>0</v>
      </c>
      <c r="C2" s="107"/>
      <c r="D2" s="107"/>
      <c r="E2" s="107"/>
      <c r="F2" s="107"/>
      <c r="G2" s="108"/>
    </row>
    <row r="3" spans="1:16" ht="14">
      <c r="B3" s="2"/>
    </row>
    <row r="4" spans="1:16" ht="14">
      <c r="B4" s="2" t="s">
        <v>1</v>
      </c>
      <c r="L4" s="38" t="s">
        <v>66</v>
      </c>
    </row>
    <row r="5" spans="1:16" ht="40"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K5" s="80"/>
      <c r="L5" s="39" t="s">
        <v>67</v>
      </c>
      <c r="M5" s="39" t="s">
        <v>68</v>
      </c>
      <c r="N5" s="39" t="s">
        <v>69</v>
      </c>
      <c r="O5" s="78" t="s">
        <v>135</v>
      </c>
      <c r="P5" s="78" t="s">
        <v>136</v>
      </c>
    </row>
    <row r="6" spans="1:16" ht="14">
      <c r="A6" s="2" t="s">
        <v>8</v>
      </c>
      <c r="B6" s="3">
        <v>255</v>
      </c>
      <c r="C6" s="3">
        <v>265</v>
      </c>
      <c r="D6" s="3">
        <v>276</v>
      </c>
      <c r="E6" s="3">
        <v>287</v>
      </c>
      <c r="F6" s="3">
        <v>298</v>
      </c>
      <c r="G6" s="3">
        <v>702</v>
      </c>
      <c r="K6" s="81" t="s">
        <v>137</v>
      </c>
      <c r="L6" s="40">
        <f>B25*4</f>
        <v>10200</v>
      </c>
      <c r="M6" s="40">
        <f>SUM(B25:E25)</f>
        <v>10830</v>
      </c>
      <c r="N6" s="40">
        <f>SUM(C30:F30)</f>
        <v>25480</v>
      </c>
      <c r="O6" s="40">
        <f>N6-L6</f>
        <v>15280</v>
      </c>
      <c r="P6" s="79">
        <f>N6/L6-1</f>
        <v>1.4980392156862745</v>
      </c>
    </row>
    <row r="7" spans="1:16" ht="14">
      <c r="A7" s="2" t="s">
        <v>9</v>
      </c>
      <c r="B7" s="3">
        <v>330</v>
      </c>
      <c r="C7" s="3">
        <v>343</v>
      </c>
      <c r="D7" s="3">
        <v>357</v>
      </c>
      <c r="E7" s="3">
        <v>371</v>
      </c>
      <c r="F7" s="3">
        <v>386</v>
      </c>
      <c r="G7" s="3">
        <v>702</v>
      </c>
      <c r="K7" s="81" t="s">
        <v>138</v>
      </c>
      <c r="L7" s="40">
        <f>2550+3315*3</f>
        <v>12495</v>
      </c>
      <c r="M7" s="40">
        <f>SUM(B26:E26)</f>
        <v>14010</v>
      </c>
      <c r="N7" s="40">
        <f t="shared" ref="N7:N8" si="0">SUM(C31:F31)</f>
        <v>25480</v>
      </c>
      <c r="O7" s="40">
        <f t="shared" ref="O7:O8" si="1">N7-L7</f>
        <v>12985</v>
      </c>
      <c r="P7" s="79">
        <f t="shared" ref="P7:P8" si="2">N7/L7-1</f>
        <v>1.0392156862745097</v>
      </c>
    </row>
    <row r="8" spans="1:16" ht="14">
      <c r="A8" s="2" t="s">
        <v>10</v>
      </c>
      <c r="B8" s="3">
        <v>1146</v>
      </c>
      <c r="C8" s="3">
        <v>1192</v>
      </c>
      <c r="D8" s="3">
        <v>1240</v>
      </c>
      <c r="E8" s="3">
        <v>1290</v>
      </c>
      <c r="F8" s="3">
        <v>1342</v>
      </c>
      <c r="G8" s="3">
        <v>2340</v>
      </c>
      <c r="K8" s="81" t="s">
        <v>10</v>
      </c>
      <c r="L8" s="40">
        <f>8800+3*11440</f>
        <v>43120</v>
      </c>
      <c r="M8" s="40">
        <f>SUM(B27:E27)</f>
        <v>48680</v>
      </c>
      <c r="N8" s="40">
        <f t="shared" si="0"/>
        <v>84930</v>
      </c>
      <c r="O8" s="40">
        <f t="shared" si="1"/>
        <v>41810</v>
      </c>
      <c r="P8" s="79">
        <f t="shared" si="2"/>
        <v>0.96961966604823746</v>
      </c>
    </row>
    <row r="9" spans="1:16" ht="14">
      <c r="A9" s="2"/>
    </row>
    <row r="10" spans="1:16" ht="14">
      <c r="A10" s="2"/>
      <c r="B10" s="2" t="s">
        <v>11</v>
      </c>
    </row>
    <row r="11" spans="1:16" ht="14">
      <c r="A11" s="2" t="s">
        <v>8</v>
      </c>
      <c r="C11" s="3">
        <v>600</v>
      </c>
      <c r="D11" s="3">
        <v>624</v>
      </c>
      <c r="E11" s="3">
        <v>649</v>
      </c>
      <c r="F11" s="3">
        <v>675</v>
      </c>
      <c r="G11" s="3">
        <v>702</v>
      </c>
    </row>
    <row r="12" spans="1:16" ht="14">
      <c r="A12" s="2" t="s">
        <v>9</v>
      </c>
      <c r="C12" s="3">
        <v>600</v>
      </c>
      <c r="D12" s="3">
        <v>624</v>
      </c>
      <c r="E12" s="3">
        <v>649</v>
      </c>
      <c r="F12" s="3">
        <v>675</v>
      </c>
      <c r="G12" s="3">
        <v>702</v>
      </c>
    </row>
    <row r="13" spans="1:16" ht="14">
      <c r="A13" s="2" t="s">
        <v>10</v>
      </c>
      <c r="C13" s="3">
        <v>2000</v>
      </c>
      <c r="D13" s="3">
        <v>2080</v>
      </c>
      <c r="E13" s="3">
        <v>2163</v>
      </c>
      <c r="F13" s="3">
        <v>2250</v>
      </c>
      <c r="G13" s="3">
        <v>2340</v>
      </c>
    </row>
    <row r="14" spans="1:16" ht="14">
      <c r="A14" s="2"/>
    </row>
    <row r="15" spans="1:16" ht="14">
      <c r="B15" s="2" t="s">
        <v>12</v>
      </c>
    </row>
    <row r="16" spans="1:16" ht="14">
      <c r="B16" s="2" t="s">
        <v>2</v>
      </c>
      <c r="C16" s="2" t="s">
        <v>3</v>
      </c>
      <c r="D16" s="2" t="s">
        <v>4</v>
      </c>
      <c r="E16" s="2" t="s">
        <v>5</v>
      </c>
      <c r="F16" s="2" t="s">
        <v>6</v>
      </c>
      <c r="G16" s="2" t="s">
        <v>7</v>
      </c>
    </row>
    <row r="17" spans="1:16" ht="14">
      <c r="A17" s="2" t="s">
        <v>8</v>
      </c>
      <c r="C17" s="4">
        <f t="shared" ref="C17:G19" si="3">((C11-$B6)/$B6)</f>
        <v>1.3529411764705883</v>
      </c>
      <c r="D17" s="4">
        <f t="shared" si="3"/>
        <v>1.4470588235294117</v>
      </c>
      <c r="E17" s="4">
        <f t="shared" si="3"/>
        <v>1.5450980392156863</v>
      </c>
      <c r="F17" s="4">
        <f t="shared" si="3"/>
        <v>1.6470588235294117</v>
      </c>
      <c r="G17" s="4">
        <f t="shared" si="3"/>
        <v>1.7529411764705882</v>
      </c>
    </row>
    <row r="18" spans="1:16" ht="14">
      <c r="A18" s="2" t="s">
        <v>9</v>
      </c>
      <c r="C18" s="4">
        <f t="shared" si="3"/>
        <v>0.81818181818181823</v>
      </c>
      <c r="D18" s="4">
        <f t="shared" si="3"/>
        <v>0.89090909090909087</v>
      </c>
      <c r="E18" s="4">
        <f t="shared" si="3"/>
        <v>0.96666666666666667</v>
      </c>
      <c r="F18" s="4">
        <f t="shared" si="3"/>
        <v>1.0454545454545454</v>
      </c>
      <c r="G18" s="4">
        <f t="shared" si="3"/>
        <v>1.1272727272727272</v>
      </c>
    </row>
    <row r="19" spans="1:16" ht="14">
      <c r="A19" s="2" t="s">
        <v>10</v>
      </c>
      <c r="C19" s="4">
        <f t="shared" si="3"/>
        <v>0.74520069808027922</v>
      </c>
      <c r="D19" s="4">
        <f t="shared" si="3"/>
        <v>0.81500872600349039</v>
      </c>
      <c r="E19" s="4">
        <f t="shared" si="3"/>
        <v>0.88743455497382195</v>
      </c>
      <c r="F19" s="4">
        <f t="shared" si="3"/>
        <v>0.96335078534031415</v>
      </c>
      <c r="G19" s="4">
        <f t="shared" si="3"/>
        <v>1.0418848167539267</v>
      </c>
    </row>
    <row r="20" spans="1:16" ht="14">
      <c r="A20" s="2"/>
      <c r="C20" s="4"/>
      <c r="D20" s="4"/>
      <c r="E20" s="4"/>
      <c r="F20" s="4"/>
      <c r="G20" s="4"/>
    </row>
    <row r="21" spans="1:16" ht="15.75" customHeight="1"/>
    <row r="22" spans="1:16" ht="15.75" customHeight="1">
      <c r="A22" s="109" t="s">
        <v>13</v>
      </c>
      <c r="B22" s="110"/>
      <c r="C22" s="110"/>
      <c r="D22" s="110"/>
      <c r="E22" s="110"/>
      <c r="F22" s="110"/>
      <c r="G22" s="111"/>
      <c r="J22" s="109" t="s">
        <v>14</v>
      </c>
      <c r="K22" s="110"/>
      <c r="L22" s="110"/>
      <c r="M22" s="110"/>
      <c r="N22" s="110"/>
      <c r="O22" s="110"/>
      <c r="P22" s="111"/>
    </row>
    <row r="23" spans="1:16" ht="15.75" customHeight="1"/>
    <row r="24" spans="1:16" ht="15.75" customHeight="1">
      <c r="B24" s="2" t="s">
        <v>15</v>
      </c>
      <c r="J24" s="2" t="s">
        <v>15</v>
      </c>
    </row>
    <row r="25" spans="1:16" ht="15.75" customHeight="1">
      <c r="A25" s="2" t="s">
        <v>8</v>
      </c>
      <c r="B25" s="3">
        <f t="shared" ref="B25:G27" si="4">B6*10</f>
        <v>2550</v>
      </c>
      <c r="C25" s="3">
        <f t="shared" si="4"/>
        <v>2650</v>
      </c>
      <c r="D25" s="3">
        <f t="shared" si="4"/>
        <v>2760</v>
      </c>
      <c r="E25" s="3">
        <f t="shared" si="4"/>
        <v>2870</v>
      </c>
      <c r="F25" s="3">
        <f t="shared" si="4"/>
        <v>2980</v>
      </c>
      <c r="G25" s="3">
        <f t="shared" si="4"/>
        <v>7020</v>
      </c>
      <c r="I25" s="2" t="s">
        <v>8</v>
      </c>
      <c r="J25" s="3">
        <f t="shared" ref="J25:O27" si="5">B6*4</f>
        <v>1020</v>
      </c>
      <c r="K25" s="3">
        <f t="shared" si="5"/>
        <v>1060</v>
      </c>
      <c r="L25" s="3">
        <f t="shared" si="5"/>
        <v>1104</v>
      </c>
      <c r="M25" s="3">
        <f t="shared" si="5"/>
        <v>1148</v>
      </c>
      <c r="N25" s="3">
        <f t="shared" si="5"/>
        <v>1192</v>
      </c>
      <c r="O25" s="3">
        <f t="shared" si="5"/>
        <v>2808</v>
      </c>
    </row>
    <row r="26" spans="1:16" ht="15.75" customHeight="1">
      <c r="A26" s="2" t="s">
        <v>9</v>
      </c>
      <c r="B26" s="3">
        <f t="shared" si="4"/>
        <v>3300</v>
      </c>
      <c r="C26" s="3">
        <f t="shared" si="4"/>
        <v>3430</v>
      </c>
      <c r="D26" s="3">
        <f t="shared" si="4"/>
        <v>3570</v>
      </c>
      <c r="E26" s="3">
        <f t="shared" si="4"/>
        <v>3710</v>
      </c>
      <c r="F26" s="3">
        <f t="shared" si="4"/>
        <v>3860</v>
      </c>
      <c r="G26" s="3">
        <f t="shared" si="4"/>
        <v>7020</v>
      </c>
      <c r="I26" s="2" t="s">
        <v>9</v>
      </c>
      <c r="J26" s="3">
        <f t="shared" si="5"/>
        <v>1320</v>
      </c>
      <c r="K26" s="3">
        <f t="shared" si="5"/>
        <v>1372</v>
      </c>
      <c r="L26" s="3">
        <f t="shared" si="5"/>
        <v>1428</v>
      </c>
      <c r="M26" s="3">
        <f t="shared" si="5"/>
        <v>1484</v>
      </c>
      <c r="N26" s="3">
        <f t="shared" si="5"/>
        <v>1544</v>
      </c>
      <c r="O26" s="3">
        <f t="shared" si="5"/>
        <v>2808</v>
      </c>
    </row>
    <row r="27" spans="1:16" ht="15.75" customHeight="1">
      <c r="A27" s="2" t="s">
        <v>10</v>
      </c>
      <c r="B27" s="3">
        <f t="shared" si="4"/>
        <v>11460</v>
      </c>
      <c r="C27" s="3">
        <f t="shared" si="4"/>
        <v>11920</v>
      </c>
      <c r="D27" s="3">
        <f t="shared" si="4"/>
        <v>12400</v>
      </c>
      <c r="E27" s="3">
        <f t="shared" si="4"/>
        <v>12900</v>
      </c>
      <c r="F27" s="3">
        <f t="shared" si="4"/>
        <v>13420</v>
      </c>
      <c r="G27" s="3">
        <f t="shared" si="4"/>
        <v>23400</v>
      </c>
      <c r="I27" s="2" t="s">
        <v>10</v>
      </c>
      <c r="J27" s="3">
        <f t="shared" si="5"/>
        <v>4584</v>
      </c>
      <c r="K27" s="3">
        <f t="shared" si="5"/>
        <v>4768</v>
      </c>
      <c r="L27" s="3">
        <f t="shared" si="5"/>
        <v>4960</v>
      </c>
      <c r="M27" s="3">
        <f t="shared" si="5"/>
        <v>5160</v>
      </c>
      <c r="N27" s="3">
        <f t="shared" si="5"/>
        <v>5368</v>
      </c>
      <c r="O27" s="3">
        <f t="shared" si="5"/>
        <v>9360</v>
      </c>
    </row>
    <row r="28" spans="1:16" ht="15.75" customHeight="1">
      <c r="A28" s="2"/>
      <c r="I28" s="2"/>
    </row>
    <row r="29" spans="1:16" ht="15.75" customHeight="1">
      <c r="B29" s="2" t="s">
        <v>16</v>
      </c>
      <c r="K29" s="2" t="s">
        <v>11</v>
      </c>
    </row>
    <row r="30" spans="1:16" ht="15.75" customHeight="1">
      <c r="A30" s="2" t="s">
        <v>8</v>
      </c>
      <c r="C30" s="3">
        <f t="shared" ref="C30:G32" si="6">C11*10</f>
        <v>6000</v>
      </c>
      <c r="D30" s="3">
        <f t="shared" si="6"/>
        <v>6240</v>
      </c>
      <c r="E30" s="3">
        <f t="shared" si="6"/>
        <v>6490</v>
      </c>
      <c r="F30" s="3">
        <f t="shared" si="6"/>
        <v>6750</v>
      </c>
      <c r="G30" s="3">
        <f t="shared" si="6"/>
        <v>7020</v>
      </c>
      <c r="I30" s="2" t="s">
        <v>8</v>
      </c>
      <c r="K30" s="3">
        <f t="shared" ref="K30:O32" si="7">C11*4</f>
        <v>2400</v>
      </c>
      <c r="L30" s="3">
        <f t="shared" si="7"/>
        <v>2496</v>
      </c>
      <c r="M30" s="3">
        <f t="shared" si="7"/>
        <v>2596</v>
      </c>
      <c r="N30" s="3">
        <f t="shared" si="7"/>
        <v>2700</v>
      </c>
      <c r="O30" s="3">
        <f t="shared" si="7"/>
        <v>2808</v>
      </c>
    </row>
    <row r="31" spans="1:16" ht="15.75" customHeight="1">
      <c r="A31" s="2" t="s">
        <v>9</v>
      </c>
      <c r="C31" s="3">
        <f t="shared" si="6"/>
        <v>6000</v>
      </c>
      <c r="D31" s="3">
        <f t="shared" si="6"/>
        <v>6240</v>
      </c>
      <c r="E31" s="3">
        <f t="shared" si="6"/>
        <v>6490</v>
      </c>
      <c r="F31" s="3">
        <f t="shared" si="6"/>
        <v>6750</v>
      </c>
      <c r="G31" s="3">
        <f t="shared" si="6"/>
        <v>7020</v>
      </c>
      <c r="I31" s="2" t="s">
        <v>9</v>
      </c>
      <c r="K31" s="3">
        <f t="shared" si="7"/>
        <v>2400</v>
      </c>
      <c r="L31" s="3">
        <f t="shared" si="7"/>
        <v>2496</v>
      </c>
      <c r="M31" s="3">
        <f t="shared" si="7"/>
        <v>2596</v>
      </c>
      <c r="N31" s="3">
        <f t="shared" si="7"/>
        <v>2700</v>
      </c>
      <c r="O31" s="3">
        <f t="shared" si="7"/>
        <v>2808</v>
      </c>
    </row>
    <row r="32" spans="1:16" ht="15.75" customHeight="1">
      <c r="A32" s="2" t="s">
        <v>10</v>
      </c>
      <c r="C32" s="3">
        <f t="shared" si="6"/>
        <v>20000</v>
      </c>
      <c r="D32" s="3">
        <f t="shared" si="6"/>
        <v>20800</v>
      </c>
      <c r="E32" s="3">
        <f t="shared" si="6"/>
        <v>21630</v>
      </c>
      <c r="F32" s="3">
        <f t="shared" si="6"/>
        <v>22500</v>
      </c>
      <c r="G32" s="3">
        <f t="shared" si="6"/>
        <v>23400</v>
      </c>
      <c r="I32" s="2" t="s">
        <v>10</v>
      </c>
      <c r="K32" s="3">
        <f t="shared" si="7"/>
        <v>8000</v>
      </c>
      <c r="L32" s="3">
        <f t="shared" si="7"/>
        <v>8320</v>
      </c>
      <c r="M32" s="3">
        <f t="shared" si="7"/>
        <v>8652</v>
      </c>
      <c r="N32" s="3">
        <f t="shared" si="7"/>
        <v>9000</v>
      </c>
      <c r="O32" s="3">
        <f t="shared" si="7"/>
        <v>9360</v>
      </c>
    </row>
    <row r="33" spans="1:16" ht="15.75" customHeight="1"/>
    <row r="34" spans="1:16" ht="15.75" customHeight="1">
      <c r="A34" s="2"/>
      <c r="B34" s="2" t="s">
        <v>17</v>
      </c>
    </row>
    <row r="35" spans="1:16" ht="15.75" customHeight="1">
      <c r="A35" s="2" t="s">
        <v>82</v>
      </c>
      <c r="C35" s="3">
        <f>C30-$B25</f>
        <v>3450</v>
      </c>
      <c r="D35" s="3">
        <f>D30-$B25</f>
        <v>3690</v>
      </c>
      <c r="E35" s="3">
        <f>E30-$B25</f>
        <v>3940</v>
      </c>
      <c r="F35" s="3">
        <f>F30-$B25</f>
        <v>4200</v>
      </c>
      <c r="G35" s="3">
        <f>G30-$B25</f>
        <v>4470</v>
      </c>
      <c r="P35" s="3"/>
    </row>
    <row r="36" spans="1:16" ht="15.75" customHeight="1">
      <c r="A36" s="2" t="s">
        <v>83</v>
      </c>
      <c r="B36" s="2"/>
      <c r="C36" s="3">
        <f>K30-$J25</f>
        <v>1380</v>
      </c>
      <c r="D36" s="3">
        <f>L30-$J25</f>
        <v>1476</v>
      </c>
      <c r="E36" s="3">
        <f>M30-$J25</f>
        <v>1576</v>
      </c>
      <c r="F36" s="3">
        <f>N30-$J25</f>
        <v>1680</v>
      </c>
      <c r="G36" s="3">
        <f>O30-$J25</f>
        <v>1788</v>
      </c>
      <c r="I36" s="2"/>
      <c r="J36" s="2"/>
      <c r="K36" s="3"/>
      <c r="L36" s="3"/>
      <c r="M36" s="3"/>
      <c r="N36" s="3"/>
      <c r="O36" s="3"/>
      <c r="P36" s="3"/>
    </row>
    <row r="37" spans="1:16" ht="15.75" customHeight="1">
      <c r="A37" s="2" t="s">
        <v>84</v>
      </c>
      <c r="C37" s="3">
        <f>C31-$B26</f>
        <v>2700</v>
      </c>
      <c r="D37" s="3">
        <f>D31-$B26</f>
        <v>2940</v>
      </c>
      <c r="E37" s="3">
        <f>E31-$B26</f>
        <v>3190</v>
      </c>
      <c r="F37" s="3">
        <f>F31-$B26</f>
        <v>3450</v>
      </c>
      <c r="G37" s="3">
        <f>G31-$B26</f>
        <v>3720</v>
      </c>
      <c r="P37" s="3"/>
    </row>
    <row r="38" spans="1:16" ht="15.75" customHeight="1">
      <c r="A38" s="2" t="s">
        <v>85</v>
      </c>
      <c r="B38" s="2"/>
      <c r="C38" s="3">
        <f>K31-$J26</f>
        <v>1080</v>
      </c>
      <c r="D38" s="3">
        <f>L31-$J26</f>
        <v>1176</v>
      </c>
      <c r="E38" s="3">
        <f>M31-$J26</f>
        <v>1276</v>
      </c>
      <c r="F38" s="3">
        <f>N31-$J26</f>
        <v>1380</v>
      </c>
      <c r="G38" s="3">
        <f>O31-$J26</f>
        <v>1488</v>
      </c>
      <c r="I38" s="2"/>
      <c r="J38" s="2"/>
      <c r="K38" s="3"/>
      <c r="L38" s="3"/>
      <c r="M38" s="3"/>
      <c r="N38" s="3"/>
      <c r="O38" s="3"/>
      <c r="P38" s="3"/>
    </row>
    <row r="39" spans="1:16" ht="15.75" customHeight="1">
      <c r="A39" s="2" t="s">
        <v>86</v>
      </c>
      <c r="C39" s="3">
        <f>C32-$B27</f>
        <v>8540</v>
      </c>
      <c r="D39" s="3">
        <f>D32-$B27</f>
        <v>9340</v>
      </c>
      <c r="E39" s="3">
        <f>E32-$B27</f>
        <v>10170</v>
      </c>
      <c r="F39" s="3">
        <f>F32-$B27</f>
        <v>11040</v>
      </c>
      <c r="G39" s="3">
        <f>G32-$B27</f>
        <v>11940</v>
      </c>
      <c r="P39" s="3"/>
    </row>
    <row r="40" spans="1:16" ht="15.75" customHeight="1">
      <c r="A40" s="2" t="s">
        <v>87</v>
      </c>
      <c r="B40" s="2"/>
      <c r="C40" s="3">
        <f>K32-$J27</f>
        <v>3416</v>
      </c>
      <c r="D40" s="3">
        <f>L32-$J27</f>
        <v>3736</v>
      </c>
      <c r="E40" s="3">
        <f>M32-$J27</f>
        <v>4068</v>
      </c>
      <c r="F40" s="3">
        <f>N32-$J27</f>
        <v>4416</v>
      </c>
      <c r="G40" s="3">
        <f>O32-$J27</f>
        <v>4776</v>
      </c>
      <c r="I40" s="2"/>
      <c r="J40" s="2"/>
      <c r="K40" s="3"/>
      <c r="L40" s="3"/>
      <c r="M40" s="3"/>
      <c r="N40" s="3"/>
      <c r="O40" s="3"/>
      <c r="P40" s="3"/>
    </row>
    <row r="41" spans="1:16" ht="15.75" customHeight="1"/>
    <row r="42" spans="1:16" ht="15.75" customHeight="1">
      <c r="B42" s="2" t="s">
        <v>18</v>
      </c>
      <c r="K42" s="2"/>
    </row>
    <row r="43" spans="1:16" ht="15.75" customHeight="1">
      <c r="A43" s="2" t="s">
        <v>82</v>
      </c>
      <c r="C43" s="5">
        <f t="shared" ref="C43:F43" si="8">C25-$B25</f>
        <v>100</v>
      </c>
      <c r="D43" s="5">
        <f t="shared" si="8"/>
        <v>210</v>
      </c>
      <c r="E43" s="5">
        <f t="shared" si="8"/>
        <v>320</v>
      </c>
      <c r="F43" s="5">
        <f t="shared" si="8"/>
        <v>430</v>
      </c>
      <c r="G43" s="5">
        <f t="shared" ref="G43" si="9">G25-$B25</f>
        <v>4470</v>
      </c>
    </row>
    <row r="44" spans="1:16" ht="15.75" customHeight="1">
      <c r="A44" s="2" t="s">
        <v>83</v>
      </c>
      <c r="C44" s="5">
        <f>K25-$J25</f>
        <v>40</v>
      </c>
      <c r="D44" s="5">
        <f>L25-$J25</f>
        <v>84</v>
      </c>
      <c r="E44" s="5">
        <f>M25-$J25</f>
        <v>128</v>
      </c>
      <c r="F44" s="5">
        <f>N25-$J25</f>
        <v>172</v>
      </c>
      <c r="G44" s="5">
        <f>O25-$J25</f>
        <v>1788</v>
      </c>
      <c r="I44" s="2"/>
      <c r="K44" s="5"/>
      <c r="L44" s="5"/>
      <c r="M44" s="5"/>
      <c r="N44" s="5"/>
      <c r="O44" s="5"/>
    </row>
    <row r="45" spans="1:16" ht="15.75" customHeight="1">
      <c r="A45" s="2" t="s">
        <v>84</v>
      </c>
      <c r="C45" s="5">
        <f t="shared" ref="C45:F45" si="10">C26-$B26</f>
        <v>130</v>
      </c>
      <c r="D45" s="5">
        <f t="shared" si="10"/>
        <v>270</v>
      </c>
      <c r="E45" s="5">
        <f t="shared" si="10"/>
        <v>410</v>
      </c>
      <c r="F45" s="5">
        <f t="shared" si="10"/>
        <v>560</v>
      </c>
      <c r="G45" s="5">
        <f t="shared" ref="G45" si="11">G26-$B26</f>
        <v>3720</v>
      </c>
    </row>
    <row r="46" spans="1:16" ht="15.75" customHeight="1">
      <c r="A46" s="2" t="s">
        <v>85</v>
      </c>
      <c r="C46" s="5">
        <f>K26-$J26</f>
        <v>52</v>
      </c>
      <c r="D46" s="5">
        <f>L26-$J26</f>
        <v>108</v>
      </c>
      <c r="E46" s="5">
        <f>M26-$J26</f>
        <v>164</v>
      </c>
      <c r="F46" s="5">
        <f>N26-$J26</f>
        <v>224</v>
      </c>
      <c r="G46" s="5">
        <f>O26-$J26</f>
        <v>1488</v>
      </c>
      <c r="I46" s="2"/>
      <c r="K46" s="5"/>
      <c r="L46" s="5"/>
      <c r="M46" s="5"/>
      <c r="N46" s="5"/>
      <c r="O46" s="5"/>
    </row>
    <row r="47" spans="1:16" ht="15.75" customHeight="1">
      <c r="A47" s="2" t="s">
        <v>86</v>
      </c>
      <c r="C47" s="5">
        <f t="shared" ref="C47:F47" si="12">C27-$B27</f>
        <v>460</v>
      </c>
      <c r="D47" s="5">
        <f t="shared" si="12"/>
        <v>940</v>
      </c>
      <c r="E47" s="5">
        <f t="shared" si="12"/>
        <v>1440</v>
      </c>
      <c r="F47" s="5">
        <f t="shared" si="12"/>
        <v>1960</v>
      </c>
      <c r="G47" s="5">
        <f t="shared" ref="G47" si="13">G27-$B27</f>
        <v>11940</v>
      </c>
    </row>
    <row r="48" spans="1:16" ht="15.75" customHeight="1">
      <c r="A48" s="2" t="s">
        <v>87</v>
      </c>
      <c r="C48" s="5">
        <f>K27-$J27</f>
        <v>184</v>
      </c>
      <c r="D48" s="5">
        <f>L27-$J27</f>
        <v>376</v>
      </c>
      <c r="E48" s="5">
        <f>M27-$J27</f>
        <v>576</v>
      </c>
      <c r="F48" s="5">
        <f>N27-$J27</f>
        <v>784</v>
      </c>
      <c r="G48" s="5">
        <f>O27-$J27</f>
        <v>4776</v>
      </c>
    </row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</sheetData>
  <mergeCells count="3">
    <mergeCell ref="B2:G2"/>
    <mergeCell ref="A22:G22"/>
    <mergeCell ref="J22:P22"/>
  </mergeCells>
  <hyperlinks>
    <hyperlink ref="B2" r:id="rId1"/>
    <hyperlink ref="B2:G2" r:id="rId2" display="Tuition Increases (per undergraduate course), typical full-time load is 4-5 courses"/>
    <hyperlink ref="L4" r:id="rId3" location="nine"/>
  </hyperlinks>
  <pageMargins left="0.7" right="0.7" top="0.75" bottom="0.75" header="0" footer="0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 enableFormatConditionsCalculation="0"/>
  <dimension ref="B1:N991"/>
  <sheetViews>
    <sheetView workbookViewId="0">
      <selection activeCell="J30" sqref="J30"/>
    </sheetView>
  </sheetViews>
  <sheetFormatPr baseColWidth="10" defaultColWidth="12.5703125" defaultRowHeight="15" customHeight="1" x14ac:dyDescent="0"/>
  <cols>
    <col min="1" max="1" width="7.5703125" customWidth="1"/>
    <col min="2" max="2" width="22.7109375" customWidth="1"/>
    <col min="3" max="3" width="5.28515625" customWidth="1"/>
    <col min="4" max="4" width="22.42578125" customWidth="1"/>
    <col min="5" max="5" width="14.140625" customWidth="1"/>
    <col min="6" max="6" width="6" customWidth="1"/>
    <col min="7" max="7" width="5.42578125" customWidth="1"/>
    <col min="8" max="9" width="7.5703125" customWidth="1"/>
    <col min="10" max="10" width="14.140625" customWidth="1"/>
    <col min="11" max="12" width="7.5703125" customWidth="1"/>
    <col min="13" max="13" width="27.7109375" customWidth="1"/>
    <col min="14" max="14" width="26.5703125" customWidth="1"/>
    <col min="15" max="25" width="7.5703125" customWidth="1"/>
  </cols>
  <sheetData>
    <row r="1" spans="2:14" ht="14">
      <c r="E1" s="86" t="s">
        <v>41</v>
      </c>
      <c r="M1" s="26" t="s">
        <v>42</v>
      </c>
      <c r="N1" s="26" t="s">
        <v>43</v>
      </c>
    </row>
    <row r="2" spans="2:14" ht="14">
      <c r="B2" s="109" t="s">
        <v>171</v>
      </c>
      <c r="C2" s="110"/>
      <c r="D2" s="110"/>
      <c r="E2" s="110"/>
      <c r="F2" s="110"/>
      <c r="G2" s="110"/>
      <c r="H2" s="110"/>
      <c r="I2" s="111"/>
      <c r="M2" s="8" t="s">
        <v>44</v>
      </c>
      <c r="N2" s="27" t="s">
        <v>45</v>
      </c>
    </row>
    <row r="3" spans="2:14" ht="14">
      <c r="B3" s="28"/>
      <c r="C3" s="28">
        <v>2014</v>
      </c>
      <c r="D3" s="28">
        <v>2015</v>
      </c>
      <c r="E3" s="28">
        <v>2016</v>
      </c>
      <c r="F3" s="28">
        <v>2017</v>
      </c>
      <c r="G3" s="28">
        <v>2018</v>
      </c>
      <c r="H3" s="28">
        <v>2019</v>
      </c>
      <c r="I3" s="28">
        <v>2020</v>
      </c>
      <c r="J3" s="10">
        <v>2021</v>
      </c>
      <c r="K3" s="98">
        <v>521758</v>
      </c>
      <c r="M3" s="8"/>
    </row>
    <row r="4" spans="2:14" ht="28">
      <c r="B4" s="8" t="s">
        <v>46</v>
      </c>
      <c r="C4" s="8">
        <v>13971</v>
      </c>
      <c r="D4" s="8">
        <v>13894</v>
      </c>
      <c r="E4" s="8">
        <v>13663</v>
      </c>
      <c r="F4" s="8">
        <v>13564</v>
      </c>
      <c r="G4" s="8">
        <v>13572</v>
      </c>
      <c r="H4" s="27">
        <v>13620</v>
      </c>
      <c r="I4" s="27">
        <f>14382</f>
        <v>14382</v>
      </c>
      <c r="J4" s="58">
        <f>I4*0.8</f>
        <v>11505.6</v>
      </c>
      <c r="K4" s="97">
        <f>J4/K3</f>
        <v>2.2051602467044108E-2</v>
      </c>
      <c r="M4" s="27" t="s">
        <v>47</v>
      </c>
      <c r="N4" s="27" t="s">
        <v>48</v>
      </c>
    </row>
    <row r="5" spans="2:14" ht="14">
      <c r="B5" s="27" t="s">
        <v>49</v>
      </c>
      <c r="H5" s="27">
        <v>17664</v>
      </c>
    </row>
    <row r="6" spans="2:14" ht="14">
      <c r="B6" s="27" t="s">
        <v>50</v>
      </c>
      <c r="C6" s="27">
        <v>18420</v>
      </c>
      <c r="D6" s="27">
        <v>18413</v>
      </c>
      <c r="E6" s="27">
        <v>18272</v>
      </c>
      <c r="F6" s="27">
        <v>18204</v>
      </c>
      <c r="G6" s="27">
        <v>18256</v>
      </c>
      <c r="H6" s="27">
        <v>18558</v>
      </c>
      <c r="I6" s="27">
        <v>19429</v>
      </c>
      <c r="M6" s="22" t="s">
        <v>51</v>
      </c>
    </row>
    <row r="7" spans="2:14" ht="14">
      <c r="H7" s="29"/>
      <c r="I7" s="29"/>
      <c r="M7" s="27" t="s">
        <v>52</v>
      </c>
      <c r="N7" s="30">
        <f>(10294+1236+696+296)/14264</f>
        <v>0.87787436904094218</v>
      </c>
    </row>
    <row r="8" spans="2:14" ht="14">
      <c r="B8" s="27" t="s">
        <v>53</v>
      </c>
      <c r="D8" s="29">
        <f>(D4-C4)/C4</f>
        <v>-5.511416505618782E-3</v>
      </c>
      <c r="E8" s="29">
        <f>(E4-C4)/C4</f>
        <v>-2.2045666022475128E-2</v>
      </c>
      <c r="F8" s="29">
        <f t="shared" ref="F8:I8" si="0">(F4-E4)/E4</f>
        <v>-7.2458464466076261E-3</v>
      </c>
      <c r="G8" s="29">
        <f t="shared" si="0"/>
        <v>5.8979652020053083E-4</v>
      </c>
      <c r="H8" s="29">
        <f t="shared" si="0"/>
        <v>3.5366931918656055E-3</v>
      </c>
      <c r="I8" s="29">
        <f t="shared" si="0"/>
        <v>5.5947136563876655E-2</v>
      </c>
      <c r="J8" s="29"/>
      <c r="M8" s="27" t="s">
        <v>54</v>
      </c>
      <c r="N8" s="30">
        <f>(534+45+312+851)/14264</f>
        <v>0.12212563095905776</v>
      </c>
    </row>
    <row r="9" spans="2:14" ht="14">
      <c r="D9" s="29"/>
      <c r="E9" s="29"/>
      <c r="F9" s="29"/>
      <c r="G9" s="29"/>
      <c r="H9" s="29"/>
      <c r="I9" s="29"/>
      <c r="J9" s="29"/>
      <c r="N9" s="30"/>
    </row>
    <row r="10" spans="2:14" ht="14">
      <c r="B10" s="27" t="s">
        <v>55</v>
      </c>
      <c r="J10" s="29"/>
      <c r="M10" s="43" t="s">
        <v>81</v>
      </c>
      <c r="N10" s="30" t="s">
        <v>78</v>
      </c>
    </row>
    <row r="11" spans="2:14" ht="14">
      <c r="B11" s="4">
        <v>0.23</v>
      </c>
      <c r="C11" s="27">
        <f t="shared" ref="C11:H11" si="1">ROUND(C4*0.23,0)</f>
        <v>3213</v>
      </c>
      <c r="D11" s="27">
        <f t="shared" si="1"/>
        <v>3196</v>
      </c>
      <c r="E11" s="27">
        <f t="shared" si="1"/>
        <v>3142</v>
      </c>
      <c r="F11" s="27">
        <f t="shared" si="1"/>
        <v>3120</v>
      </c>
      <c r="G11" s="27">
        <f t="shared" si="1"/>
        <v>3122</v>
      </c>
      <c r="H11" s="27">
        <f t="shared" si="1"/>
        <v>3133</v>
      </c>
      <c r="I11" s="27">
        <f>ROUND(I4*0.25,0)</f>
        <v>3596</v>
      </c>
      <c r="J11" s="31"/>
      <c r="M11" t="s">
        <v>74</v>
      </c>
      <c r="N11" s="41">
        <v>9248</v>
      </c>
    </row>
    <row r="12" spans="2:14" ht="14">
      <c r="B12" s="4"/>
      <c r="J12" s="29"/>
      <c r="M12" t="s">
        <v>75</v>
      </c>
      <c r="N12" s="41">
        <v>1623</v>
      </c>
    </row>
    <row r="13" spans="2:14" ht="14">
      <c r="B13" s="4" t="s">
        <v>56</v>
      </c>
      <c r="I13" s="27">
        <v>3360</v>
      </c>
      <c r="J13" s="41"/>
      <c r="M13" t="s">
        <v>76</v>
      </c>
      <c r="N13" s="41">
        <v>1130</v>
      </c>
    </row>
    <row r="14" spans="2:14" ht="14">
      <c r="B14" s="4" t="s">
        <v>57</v>
      </c>
      <c r="I14" s="4">
        <f>(I13/I4)-18%</f>
        <v>5.3625365039632888E-2</v>
      </c>
      <c r="J14" s="29"/>
      <c r="M14" t="s">
        <v>77</v>
      </c>
      <c r="N14" s="41">
        <v>404</v>
      </c>
    </row>
    <row r="15" spans="2:14" ht="14">
      <c r="B15" s="32" t="s">
        <v>58</v>
      </c>
      <c r="I15" s="4">
        <f>100%-AVERAGE(93.2%,93.1%)</f>
        <v>6.8500000000000005E-2</v>
      </c>
      <c r="J15" s="29"/>
      <c r="M15" t="s">
        <v>79</v>
      </c>
      <c r="N15" s="41">
        <v>1843</v>
      </c>
    </row>
    <row r="16" spans="2:14" ht="14">
      <c r="B16" s="4"/>
      <c r="J16" s="29"/>
      <c r="M16" t="s">
        <v>80</v>
      </c>
      <c r="N16" s="41">
        <v>134</v>
      </c>
    </row>
    <row r="17" spans="2:9" ht="15.75" customHeight="1">
      <c r="B17" s="43" t="s">
        <v>72</v>
      </c>
      <c r="C17" s="44"/>
      <c r="D17" s="45"/>
      <c r="E17" s="46"/>
      <c r="F17" s="36"/>
      <c r="G17" s="36"/>
      <c r="H17" s="36"/>
      <c r="I17" s="37"/>
    </row>
    <row r="18" spans="2:9" ht="15.75" customHeight="1">
      <c r="B18" s="2" t="s">
        <v>8</v>
      </c>
      <c r="C18" s="27">
        <f>SUM(N11:N12)</f>
        <v>10871</v>
      </c>
      <c r="E18" s="4">
        <f>C18/SUM(C$18:C$20)</f>
        <v>0.75587539980531215</v>
      </c>
      <c r="F18" s="8"/>
      <c r="G18" s="8"/>
    </row>
    <row r="19" spans="2:9" ht="15.75" customHeight="1">
      <c r="B19" s="2" t="s">
        <v>9</v>
      </c>
      <c r="C19" s="27">
        <f>SUM(N13:N14)</f>
        <v>1534</v>
      </c>
      <c r="E19" s="4">
        <f t="shared" ref="E19:E20" si="2">C19/SUM(C$18:C$20)</f>
        <v>0.10666110415797525</v>
      </c>
    </row>
    <row r="20" spans="2:9" ht="15.75" customHeight="1">
      <c r="B20" s="2" t="s">
        <v>10</v>
      </c>
      <c r="C20" s="27">
        <f>SUM(N15:N16)</f>
        <v>1977</v>
      </c>
      <c r="E20" s="4">
        <f t="shared" si="2"/>
        <v>0.13746349603671257</v>
      </c>
    </row>
    <row r="21" spans="2:9" ht="15.75" customHeight="1">
      <c r="E21" s="30"/>
    </row>
    <row r="22" spans="2:9" ht="15.75" customHeight="1">
      <c r="B22" s="22" t="s">
        <v>59</v>
      </c>
      <c r="C22" s="33"/>
      <c r="D22" s="33"/>
      <c r="E22" s="33"/>
      <c r="F22" s="33"/>
      <c r="G22" s="33"/>
    </row>
    <row r="23" spans="2:9" ht="15.75" customHeight="1"/>
    <row r="24" spans="2:9" ht="15.75" customHeight="1"/>
    <row r="25" spans="2:9" ht="15.75" customHeight="1">
      <c r="D25" s="2" t="s">
        <v>60</v>
      </c>
    </row>
    <row r="26" spans="2:9" ht="15.75" customHeight="1">
      <c r="C26" s="28">
        <v>2014</v>
      </c>
      <c r="D26" s="28">
        <v>2015</v>
      </c>
      <c r="E26" s="28">
        <v>2016</v>
      </c>
      <c r="F26" s="28">
        <v>2017</v>
      </c>
      <c r="G26" s="28">
        <v>2018</v>
      </c>
      <c r="H26" s="28">
        <v>2019</v>
      </c>
      <c r="I26" s="28" t="s">
        <v>61</v>
      </c>
    </row>
    <row r="27" spans="2:9" ht="15.75" customHeight="1">
      <c r="B27" s="2" t="s">
        <v>62</v>
      </c>
      <c r="C27" s="27">
        <v>2505</v>
      </c>
      <c r="D27" s="27">
        <v>2413</v>
      </c>
      <c r="E27" s="27">
        <v>2399</v>
      </c>
      <c r="F27" s="27">
        <v>2493</v>
      </c>
      <c r="G27" s="27">
        <v>2395</v>
      </c>
      <c r="H27" s="27">
        <v>2370</v>
      </c>
    </row>
    <row r="28" spans="2:9" ht="15.75" customHeight="1">
      <c r="B28" s="27" t="s">
        <v>63</v>
      </c>
      <c r="C28" s="4">
        <f t="shared" ref="C28:H28" si="3">C27/C4</f>
        <v>0.17929997852694868</v>
      </c>
      <c r="D28" s="4">
        <f t="shared" si="3"/>
        <v>0.17367208867136893</v>
      </c>
      <c r="E28" s="4">
        <f t="shared" si="3"/>
        <v>0.17558369318597672</v>
      </c>
      <c r="F28" s="4">
        <f t="shared" si="3"/>
        <v>0.18379534060749042</v>
      </c>
      <c r="G28" s="4">
        <f t="shared" si="3"/>
        <v>0.17646625405246094</v>
      </c>
      <c r="H28" s="4">
        <f t="shared" si="3"/>
        <v>0.17400881057268722</v>
      </c>
      <c r="I28" s="4">
        <f>AVERAGE(C28:H28)</f>
        <v>0.1771376942694888</v>
      </c>
    </row>
    <row r="29" spans="2:9" ht="15.75" customHeight="1"/>
    <row r="30" spans="2:9" ht="15.75" customHeight="1"/>
    <row r="31" spans="2:9" ht="15.75" customHeight="1"/>
    <row r="32" spans="2:9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</sheetData>
  <mergeCells count="1">
    <mergeCell ref="B2:I2"/>
  </mergeCells>
  <hyperlinks>
    <hyperlink ref="E1" r:id="rId1" location="enrolment"/>
    <hyperlink ref="M6" r:id="rId2"/>
    <hyperlink ref="B15" r:id="rId3"/>
    <hyperlink ref="B22" r:id="rId4"/>
    <hyperlink ref="B17" r:id="rId5"/>
    <hyperlink ref="M10" r:id="rId6"/>
    <hyperlink ref="K3" r:id="rId7" display="https://www.gov.nl.ca/fin/economics/eb-population/"/>
  </hyperlinks>
  <pageMargins left="0.7" right="0.7" top="0.75" bottom="0.75" header="0" footer="0"/>
  <pageSetup orientation="portrait"/>
  <drawing r:id="rId8"/>
  <legacyDrawing r:id="rId9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/>
  <dimension ref="A1:AB1003"/>
  <sheetViews>
    <sheetView workbookViewId="0">
      <pane xSplit="2" ySplit="2" topLeftCell="C27" activePane="bottomRight" state="frozen"/>
      <selection pane="topRight" activeCell="C1" sqref="C1"/>
      <selection pane="bottomLeft" activeCell="A3" sqref="A3"/>
      <selection pane="bottomRight" activeCell="O36" sqref="O36"/>
    </sheetView>
  </sheetViews>
  <sheetFormatPr baseColWidth="10" defaultColWidth="12.5703125" defaultRowHeight="15" customHeight="1" x14ac:dyDescent="0"/>
  <cols>
    <col min="2" max="2" width="26.7109375" customWidth="1"/>
    <col min="3" max="3" width="9.7109375" bestFit="1" customWidth="1"/>
    <col min="4" max="6" width="15.140625" bestFit="1" customWidth="1"/>
    <col min="7" max="8" width="13.42578125" customWidth="1"/>
    <col min="9" max="9" width="12.140625" bestFit="1" customWidth="1"/>
    <col min="10" max="10" width="27.7109375" customWidth="1"/>
    <col min="11" max="28" width="7.5703125" customWidth="1"/>
  </cols>
  <sheetData>
    <row r="1" spans="1:28" ht="14">
      <c r="B1" s="6"/>
      <c r="C1" s="88"/>
      <c r="D1" s="113" t="s">
        <v>19</v>
      </c>
      <c r="E1" s="113"/>
      <c r="F1" s="113"/>
      <c r="G1" s="113"/>
      <c r="H1" s="113"/>
      <c r="I1" s="113"/>
      <c r="J1" s="7" t="s">
        <v>20</v>
      </c>
    </row>
    <row r="2" spans="1:28" ht="14">
      <c r="A2" s="9" t="s">
        <v>21</v>
      </c>
      <c r="B2" s="10" t="s">
        <v>22</v>
      </c>
      <c r="C2" s="10"/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23</v>
      </c>
      <c r="J2" s="9"/>
      <c r="K2" s="2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</row>
    <row r="3" spans="1:28" ht="14">
      <c r="B3" s="8"/>
      <c r="C3" s="8"/>
      <c r="D3" s="2"/>
      <c r="E3" s="2"/>
      <c r="F3" s="2"/>
      <c r="G3" s="2"/>
      <c r="H3" s="2"/>
      <c r="I3" s="2"/>
      <c r="K3" s="2"/>
    </row>
    <row r="4" spans="1:28" ht="14">
      <c r="A4" s="7" t="s">
        <v>24</v>
      </c>
      <c r="B4" s="10" t="s">
        <v>25</v>
      </c>
      <c r="C4" s="10"/>
      <c r="D4" s="11">
        <f>'MUN Enrollment Student info'!$N11*0.8*'MUN Tuition Increases'!C35*(1-D$13)</f>
        <v>6381120.0000000009</v>
      </c>
      <c r="E4" s="11">
        <f>'MUN Enrollment Student info'!$N11*0.8*'MUN Tuition Increases'!D35*(1-E$13)</f>
        <v>13650048.000000002</v>
      </c>
      <c r="F4" s="11">
        <f>'MUN Enrollment Student info'!$N11*0.8*'MUN Tuition Increases'!E35*(1-F$13)</f>
        <v>21862272.000000004</v>
      </c>
      <c r="G4" s="11">
        <f>'MUN Enrollment Student info'!$N11*0.8*'MUN Tuition Increases'!F35*(1-G$13)</f>
        <v>31073280.000000004</v>
      </c>
      <c r="H4" s="11">
        <f>'MUN Enrollment Student info'!$N11*0.8*'MUN Tuition Increases'!G35*(1-H$13)</f>
        <v>33070848.000000004</v>
      </c>
      <c r="I4" s="11">
        <f>SUM(D4:G4)</f>
        <v>72966720.000000015</v>
      </c>
      <c r="J4" s="4"/>
      <c r="K4" s="2"/>
    </row>
    <row r="5" spans="1:28" ht="14">
      <c r="A5" s="7" t="s">
        <v>24</v>
      </c>
      <c r="B5" s="54" t="s">
        <v>26</v>
      </c>
      <c r="C5" s="54"/>
      <c r="D5" s="11">
        <f>'MUN Enrollment Student info'!$N12*0.8*'MUN Tuition Increases'!C36*(1-D$13)</f>
        <v>447948.00000000006</v>
      </c>
      <c r="E5" s="11">
        <f>'MUN Enrollment Student info'!$N12*0.8*'MUN Tuition Increases'!D36*(1-E$13)</f>
        <v>958219.20000000007</v>
      </c>
      <c r="F5" s="11">
        <f>'MUN Enrollment Student info'!$N12*0.8*'MUN Tuition Increases'!E36*(1-F$13)</f>
        <v>1534708.8</v>
      </c>
      <c r="G5" s="11">
        <f>'MUN Enrollment Student info'!$N12*0.8*'MUN Tuition Increases'!F36*(1-G$13)</f>
        <v>2181312</v>
      </c>
      <c r="H5" s="11">
        <f>'MUN Enrollment Student info'!$N12*0.8*'MUN Tuition Increases'!G36*(1-H$13)</f>
        <v>2321539.2000000002</v>
      </c>
      <c r="I5" s="47">
        <f>SUM(D5:G5)</f>
        <v>5122188</v>
      </c>
      <c r="J5" s="4"/>
      <c r="K5" s="2"/>
    </row>
    <row r="6" spans="1:28" ht="14">
      <c r="A6" s="7" t="s">
        <v>24</v>
      </c>
      <c r="B6" s="55" t="s">
        <v>90</v>
      </c>
      <c r="C6" s="55"/>
      <c r="D6" s="11">
        <f>(1-D13)*-18000000</f>
        <v>-4500000</v>
      </c>
      <c r="E6" s="11">
        <f>(1-E13)*-18000000</f>
        <v>-9000000</v>
      </c>
      <c r="F6" s="11">
        <f>(1-F13)*-18000000</f>
        <v>-13500000</v>
      </c>
      <c r="G6" s="11">
        <f>(1-G13)*-18000000</f>
        <v>-18000000</v>
      </c>
      <c r="H6" s="11">
        <f>(1-H13)*-18000000</f>
        <v>-18000000</v>
      </c>
      <c r="I6" s="47"/>
      <c r="J6" s="4" t="s">
        <v>71</v>
      </c>
      <c r="K6" s="50" t="s">
        <v>91</v>
      </c>
    </row>
    <row r="7" spans="1:28" ht="14">
      <c r="B7" s="8"/>
      <c r="C7" s="8"/>
      <c r="D7" s="56">
        <f>D6/SUM(D4:D5)</f>
        <v>-0.6589478974290488</v>
      </c>
      <c r="E7" s="56">
        <f>E6/SUM(E4:E5)</f>
        <v>-0.61608949759626519</v>
      </c>
      <c r="F7" s="56">
        <f>F6/SUM(F4:F5)</f>
        <v>-0.57699752439853258</v>
      </c>
      <c r="G7" s="56">
        <f>G6/SUM(G4:G5)</f>
        <v>-0.5412786300310044</v>
      </c>
      <c r="H7" s="56">
        <f>H6/SUM(H4:H5)</f>
        <v>-0.50858394768013837</v>
      </c>
      <c r="I7" s="2"/>
      <c r="K7" s="2"/>
    </row>
    <row r="8" spans="1:28" ht="14">
      <c r="A8" s="27" t="s">
        <v>73</v>
      </c>
      <c r="B8" s="10" t="s">
        <v>25</v>
      </c>
      <c r="C8" s="10"/>
      <c r="D8" s="11">
        <f>'MUN Enrollment Student info'!$N13*0.8* 'MUN Tuition Increases'!C37*(1-D$13)</f>
        <v>610200</v>
      </c>
      <c r="E8" s="11">
        <f>'MUN Enrollment Student info'!$N13*0.8* 'MUN Tuition Increases'!D37*(1-E$13)</f>
        <v>1328880</v>
      </c>
      <c r="F8" s="11">
        <f>'MUN Enrollment Student info'!$N13*0.8* 'MUN Tuition Increases'!E37*(1-F$13)</f>
        <v>2162820</v>
      </c>
      <c r="G8" s="11">
        <f>'MUN Enrollment Student info'!$N13*0.8* 'MUN Tuition Increases'!F37*(1-G$13)</f>
        <v>3118800</v>
      </c>
      <c r="H8" s="11">
        <f>'MUN Enrollment Student info'!$N13*0.8* 'MUN Tuition Increases'!G37*(1-H$13)</f>
        <v>3362880</v>
      </c>
      <c r="I8" s="47">
        <f>SUM(D8:G8)</f>
        <v>7220700</v>
      </c>
      <c r="J8" s="4"/>
    </row>
    <row r="9" spans="1:28" ht="14">
      <c r="A9" s="27" t="s">
        <v>73</v>
      </c>
      <c r="B9" s="10" t="s">
        <v>26</v>
      </c>
      <c r="C9" s="10"/>
      <c r="D9" s="11">
        <f>'MUN Enrollment Student info'!$N14*0.8* 'MUN Tuition Increases'!C38*(1-D$13)</f>
        <v>87264.000000000015</v>
      </c>
      <c r="E9" s="11">
        <f>'MUN Enrollment Student info'!$N14*0.8* 'MUN Tuition Increases'!D38*(1-E$13)</f>
        <v>190041.60000000003</v>
      </c>
      <c r="F9" s="11">
        <f>'MUN Enrollment Student info'!$N14*0.8* 'MUN Tuition Increases'!E38*(1-F$13)</f>
        <v>309302.40000000002</v>
      </c>
      <c r="G9" s="11">
        <f>'MUN Enrollment Student info'!$N14*0.8* 'MUN Tuition Increases'!F38*(1-G$13)</f>
        <v>446016.00000000006</v>
      </c>
      <c r="H9" s="11">
        <f>'MUN Enrollment Student info'!$N14*0.8* 'MUN Tuition Increases'!G38*(1-H$13)</f>
        <v>480921.60000000009</v>
      </c>
      <c r="I9" s="47">
        <f>SUM(D9:G9)</f>
        <v>1032624</v>
      </c>
      <c r="J9" s="4"/>
    </row>
    <row r="10" spans="1:28" ht="15.75" customHeight="1">
      <c r="B10" s="12"/>
      <c r="C10" s="12"/>
      <c r="D10" s="48"/>
      <c r="E10" s="47"/>
      <c r="F10" s="47"/>
      <c r="G10" s="47"/>
      <c r="H10" s="47"/>
      <c r="I10" s="47"/>
    </row>
    <row r="11" spans="1:28" ht="15.75" customHeight="1">
      <c r="A11" s="13" t="s">
        <v>27</v>
      </c>
      <c r="B11" s="14" t="s">
        <v>28</v>
      </c>
      <c r="C11" s="14"/>
      <c r="D11" s="47">
        <f>'MUN Enrollment Student info'!$N15*(1-$K$11)* 'MUN Tuition Increases'!C39*(1-D$13)</f>
        <v>3147844</v>
      </c>
      <c r="E11" s="47">
        <f>'MUN Enrollment Student info'!$N15*(1-$K$11)* 'MUN Tuition Increases'!D39*(1-E$13)</f>
        <v>6885448</v>
      </c>
      <c r="F11" s="47">
        <f>'MUN Enrollment Student info'!$N15*(1-$K$11)* 'MUN Tuition Increases'!E39*(1-F$13)</f>
        <v>11245986</v>
      </c>
      <c r="G11" s="47">
        <f>'MUN Enrollment Student info'!$N15*(1-$K$11)* 'MUN Tuition Increases'!F39*(1-G$13)</f>
        <v>16277376.000000002</v>
      </c>
      <c r="H11" s="47">
        <f>'MUN Enrollment Student info'!$N15*(1-$K$11)* 'MUN Tuition Increases'!G39*(1-H$13)</f>
        <v>17604336</v>
      </c>
      <c r="I11" s="47">
        <f>SUM(D11:G11)</f>
        <v>37556654</v>
      </c>
      <c r="J11" s="12" t="s">
        <v>29</v>
      </c>
      <c r="K11" s="15">
        <v>0.2</v>
      </c>
    </row>
    <row r="12" spans="1:28" ht="15.75" customHeight="1">
      <c r="A12" s="13" t="s">
        <v>27</v>
      </c>
      <c r="B12" s="14" t="s">
        <v>88</v>
      </c>
      <c r="C12" s="14"/>
      <c r="D12" s="47">
        <f>'MUN Enrollment Student info'!$N16*(1-$K$11)* 'MUN Tuition Increases'!C40*(1-D$13)</f>
        <v>91548.800000000003</v>
      </c>
      <c r="E12" s="47">
        <f>'MUN Enrollment Student info'!$N16*(1-$K$11)* 'MUN Tuition Increases'!D40*(1-E$13)</f>
        <v>200249.60000000001</v>
      </c>
      <c r="F12" s="47">
        <f>'MUN Enrollment Student info'!$N16*(1-$K$11)* 'MUN Tuition Increases'!E40*(1-F$13)</f>
        <v>327067.2</v>
      </c>
      <c r="G12" s="47">
        <f>'MUN Enrollment Student info'!$N16*(1-$K$11)* 'MUN Tuition Increases'!F40*(1-G$13)</f>
        <v>473395.20000000001</v>
      </c>
      <c r="H12" s="47">
        <f>'MUN Enrollment Student info'!$N16*(1-$K$11)* 'MUN Tuition Increases'!G40*(1-H$13)</f>
        <v>511987.20000000001</v>
      </c>
      <c r="I12" s="47">
        <f>SUM(D12:G12)</f>
        <v>1092260.8</v>
      </c>
      <c r="J12" s="12"/>
      <c r="K12" s="51"/>
    </row>
    <row r="13" spans="1:28" ht="15.75" customHeight="1">
      <c r="B13" s="16"/>
      <c r="C13" s="16"/>
      <c r="D13" s="42">
        <v>0.75</v>
      </c>
      <c r="E13" s="42">
        <v>0.5</v>
      </c>
      <c r="F13" s="42">
        <v>0.25</v>
      </c>
      <c r="G13" s="42">
        <v>0</v>
      </c>
      <c r="H13" s="42">
        <v>0</v>
      </c>
      <c r="I13" s="17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</row>
    <row r="14" spans="1:28" ht="15.75" customHeight="1">
      <c r="B14" s="19"/>
      <c r="C14" s="89"/>
      <c r="D14" s="112" t="s">
        <v>30</v>
      </c>
      <c r="E14" s="110"/>
      <c r="F14" s="110"/>
      <c r="G14" s="110"/>
      <c r="H14" s="111"/>
      <c r="I14" s="111"/>
    </row>
    <row r="15" spans="1:28" ht="15.75" customHeight="1">
      <c r="B15" s="4" t="s">
        <v>31</v>
      </c>
      <c r="C15" s="4"/>
    </row>
    <row r="16" spans="1:28" ht="15.75" customHeight="1">
      <c r="B16" s="20" t="s">
        <v>32</v>
      </c>
      <c r="C16" s="20"/>
      <c r="D16" s="47">
        <f>'MUN Enrollment Student info'!$N11*D$24*'MUN Tuition Increases'!C43</f>
        <v>712096</v>
      </c>
      <c r="E16" s="47">
        <f>'MUN Enrollment Student info'!$N11*E$24*'MUN Tuition Increases'!D43</f>
        <v>1048723.2</v>
      </c>
      <c r="F16" s="47">
        <f>'MUN Enrollment Student info'!$N11*F$24*'MUN Tuition Increases'!E43</f>
        <v>917401.60000000021</v>
      </c>
      <c r="G16" s="47">
        <f>'MUN Enrollment Student info'!$N11*G$24*'MUN Tuition Increases'!F43</f>
        <v>318131.20000000019</v>
      </c>
      <c r="H16" s="47">
        <f>'MUN Enrollment Student info'!$N11*H$24*'MUN Tuition Increases'!G43</f>
        <v>0</v>
      </c>
      <c r="I16" s="47">
        <f>SUM(D16:G16)</f>
        <v>2996352.0000000005</v>
      </c>
    </row>
    <row r="17" spans="2:10" ht="15.75" customHeight="1">
      <c r="B17" s="20" t="s">
        <v>33</v>
      </c>
      <c r="C17" s="20"/>
      <c r="D17" s="47">
        <f>'MUN Enrollment Student info'!$N12*D$24*'MUN Tuition Increases'!C44</f>
        <v>49988.4</v>
      </c>
      <c r="E17" s="47">
        <f>'MUN Enrollment Student info'!$N12*E$24*'MUN Tuition Increases'!D44</f>
        <v>73619.28</v>
      </c>
      <c r="F17" s="47">
        <f>'MUN Enrollment Student info'!$N12*F$24*'MUN Tuition Increases'!E44</f>
        <v>64400.640000000014</v>
      </c>
      <c r="G17" s="47">
        <f>'MUN Enrollment Student info'!$N12*G$24*'MUN Tuition Increases'!F44</f>
        <v>22332.48000000001</v>
      </c>
      <c r="H17" s="47">
        <f>'MUN Enrollment Student info'!$N12*H$24*'MUN Tuition Increases'!G44</f>
        <v>0</v>
      </c>
      <c r="I17" s="47">
        <f>SUM(D17:G17)</f>
        <v>210340.80000000002</v>
      </c>
    </row>
    <row r="18" spans="2:10" ht="15.75" customHeight="1">
      <c r="B18" s="8"/>
      <c r="C18" s="8"/>
      <c r="D18" s="48"/>
      <c r="E18" s="47"/>
      <c r="F18" s="47"/>
      <c r="G18" s="47"/>
      <c r="H18" s="47"/>
      <c r="I18" s="47"/>
    </row>
    <row r="19" spans="2:10" ht="15.75" customHeight="1">
      <c r="B19" s="10" t="s">
        <v>34</v>
      </c>
      <c r="C19" s="10"/>
      <c r="D19" s="47">
        <f>'MUN Enrollment Student info'!$N13*D$24*'MUN Tuition Increases'!C45</f>
        <v>113113</v>
      </c>
      <c r="E19" s="47">
        <f>'MUN Enrollment Student info'!$N13*E$24*'MUN Tuition Increases'!D45</f>
        <v>164754</v>
      </c>
      <c r="F19" s="47">
        <f>'MUN Enrollment Student info'!$N13*F$24*'MUN Tuition Increases'!E45</f>
        <v>143623.00000000003</v>
      </c>
      <c r="G19" s="47">
        <f>'MUN Enrollment Student info'!$N13*G$24*'MUN Tuition Increases'!F45</f>
        <v>50624.000000000029</v>
      </c>
      <c r="H19" s="47">
        <f>'MUN Enrollment Student info'!$N13*H$24*'MUN Tuition Increases'!G45</f>
        <v>0</v>
      </c>
      <c r="I19" s="47">
        <f>SUM(D19:G19)</f>
        <v>472114</v>
      </c>
    </row>
    <row r="20" spans="2:10" ht="15.75" customHeight="1">
      <c r="B20" s="2" t="s">
        <v>35</v>
      </c>
      <c r="C20" s="2"/>
      <c r="D20" s="47">
        <f>'MUN Enrollment Student info'!$N14*D$24*'MUN Tuition Increases'!C46</f>
        <v>16176.16</v>
      </c>
      <c r="E20" s="47">
        <f>'MUN Enrollment Student info'!$N14*E$24*'MUN Tuition Increases'!D46</f>
        <v>23561.280000000002</v>
      </c>
      <c r="F20" s="47">
        <f>'MUN Enrollment Student info'!$N14*F$24*'MUN Tuition Increases'!E46</f>
        <v>20539.360000000004</v>
      </c>
      <c r="G20" s="47">
        <f>'MUN Enrollment Student info'!$N14*G$24*'MUN Tuition Increases'!F46</f>
        <v>7239.680000000003</v>
      </c>
      <c r="H20" s="47">
        <f>'MUN Enrollment Student info'!$N14*H$24*'MUN Tuition Increases'!G46</f>
        <v>0</v>
      </c>
      <c r="I20" s="47">
        <f>SUM(D20:G20)</f>
        <v>67516.48000000001</v>
      </c>
    </row>
    <row r="21" spans="2:10" ht="15.75" customHeight="1">
      <c r="B21" s="8"/>
      <c r="C21" s="8"/>
      <c r="D21" s="48"/>
      <c r="E21" s="47"/>
      <c r="F21" s="47"/>
      <c r="G21" s="47"/>
      <c r="H21" s="47"/>
      <c r="I21" s="47"/>
    </row>
    <row r="22" spans="2:10" ht="15.75" customHeight="1">
      <c r="B22" s="2" t="s">
        <v>28</v>
      </c>
      <c r="C22" s="2"/>
      <c r="D22" s="47">
        <f>'MUN Enrollment Student info'!$N15*D$24*'MUN Tuition Increases'!C47</f>
        <v>652790.60000000009</v>
      </c>
      <c r="E22" s="47">
        <f>'MUN Enrollment Student info'!$N15*E$24*'MUN Tuition Increases'!D47</f>
        <v>935506.8</v>
      </c>
      <c r="F22" s="47">
        <f>'MUN Enrollment Student info'!$N15*F$24*'MUN Tuition Increases'!E47</f>
        <v>822715.20000000019</v>
      </c>
      <c r="G22" s="47">
        <f>'MUN Enrollment Student info'!$N15*G$24*'MUN Tuition Increases'!F47</f>
        <v>288982.40000000014</v>
      </c>
      <c r="H22" s="47">
        <f>'MUN Enrollment Student info'!$N15*H$24*'MUN Tuition Increases'!G47</f>
        <v>0</v>
      </c>
      <c r="I22" s="47">
        <f>SUM(D22:G22)</f>
        <v>2699995.0000000009</v>
      </c>
    </row>
    <row r="23" spans="2:10" ht="15.75" customHeight="1">
      <c r="B23" s="2" t="s">
        <v>88</v>
      </c>
      <c r="C23" s="2"/>
      <c r="D23" s="47">
        <f>'MUN Enrollment Student info'!$N16*D$24*'MUN Tuition Increases'!C48</f>
        <v>18985.120000000003</v>
      </c>
      <c r="E23" s="47">
        <f>'MUN Enrollment Student info'!$N16*E$24*'MUN Tuition Increases'!D48</f>
        <v>27207.360000000001</v>
      </c>
      <c r="F23" s="47">
        <f>'MUN Enrollment Student info'!$N16*F$24*'MUN Tuition Increases'!E48</f>
        <v>23927.040000000005</v>
      </c>
      <c r="G23" s="47">
        <f>'MUN Enrollment Student info'!$N16*G$24*'MUN Tuition Increases'!F48</f>
        <v>8404.480000000005</v>
      </c>
      <c r="H23" s="47">
        <f>'MUN Enrollment Student info'!$N16*H$24*'MUN Tuition Increases'!G48</f>
        <v>0</v>
      </c>
      <c r="I23" s="47">
        <f>SUM(D23:G23)</f>
        <v>78524.000000000015</v>
      </c>
    </row>
    <row r="24" spans="2:10" ht="15.75" customHeight="1">
      <c r="B24" s="8"/>
      <c r="C24" s="8"/>
      <c r="D24" s="49">
        <v>0.77</v>
      </c>
      <c r="E24" s="49">
        <f>D24-0.23</f>
        <v>0.54</v>
      </c>
      <c r="F24" s="49">
        <f>E24-0.23</f>
        <v>0.31000000000000005</v>
      </c>
      <c r="G24" s="49">
        <f>F24-0.23</f>
        <v>8.0000000000000043E-2</v>
      </c>
      <c r="H24" s="49">
        <v>0</v>
      </c>
      <c r="I24" s="48"/>
      <c r="J24" t="s">
        <v>70</v>
      </c>
    </row>
    <row r="25" spans="2:10" ht="15.75" customHeight="1">
      <c r="B25" s="8"/>
      <c r="C25" s="8"/>
      <c r="D25" s="48"/>
      <c r="E25" s="48"/>
      <c r="F25" s="48"/>
      <c r="G25" s="48"/>
      <c r="H25" s="48"/>
      <c r="I25" s="48"/>
    </row>
    <row r="26" spans="2:10" ht="15.75" customHeight="1">
      <c r="B26" s="82"/>
      <c r="C26" s="82" t="s">
        <v>93</v>
      </c>
      <c r="D26" s="83" t="s">
        <v>139</v>
      </c>
      <c r="E26" s="83" t="s">
        <v>140</v>
      </c>
      <c r="F26" s="83" t="s">
        <v>141</v>
      </c>
      <c r="G26" s="83" t="s">
        <v>142</v>
      </c>
      <c r="H26" s="83" t="s">
        <v>94</v>
      </c>
      <c r="I26" s="48"/>
    </row>
    <row r="27" spans="2:10" ht="14">
      <c r="B27" s="84" t="s">
        <v>145</v>
      </c>
      <c r="C27" s="91">
        <v>0</v>
      </c>
      <c r="D27" s="100">
        <f>SUM(D4:D5)/1000000</f>
        <v>6.8290680000000012</v>
      </c>
      <c r="E27" s="100">
        <f t="shared" ref="E27:H27" si="0">SUM(E4:E5)/1000000</f>
        <v>14.6082672</v>
      </c>
      <c r="F27" s="100">
        <f t="shared" si="0"/>
        <v>23.396980800000005</v>
      </c>
      <c r="G27" s="100">
        <f t="shared" si="0"/>
        <v>33.254592000000002</v>
      </c>
      <c r="H27" s="100">
        <f t="shared" si="0"/>
        <v>35.392387200000002</v>
      </c>
      <c r="I27" s="48"/>
    </row>
    <row r="28" spans="2:10" ht="15.75" customHeight="1">
      <c r="B28" s="87" t="s">
        <v>148</v>
      </c>
      <c r="C28" s="92">
        <v>0</v>
      </c>
      <c r="D28" s="100">
        <f>D6/1000000</f>
        <v>-4.5</v>
      </c>
      <c r="E28" s="100">
        <f t="shared" ref="E28:H28" si="1">E6/1000000</f>
        <v>-9</v>
      </c>
      <c r="F28" s="100">
        <f t="shared" si="1"/>
        <v>-13.5</v>
      </c>
      <c r="G28" s="100">
        <f t="shared" si="1"/>
        <v>-18</v>
      </c>
      <c r="H28" s="100">
        <f t="shared" si="1"/>
        <v>-18</v>
      </c>
      <c r="I28" s="48"/>
    </row>
    <row r="29" spans="2:10" ht="28">
      <c r="B29" s="84" t="s">
        <v>147</v>
      </c>
      <c r="C29" s="91">
        <v>0</v>
      </c>
      <c r="D29" s="101">
        <f>SUM(D27:D28)</f>
        <v>2.3290680000000012</v>
      </c>
      <c r="E29" s="101">
        <f t="shared" ref="E29:H29" si="2">SUM(E27:E28)</f>
        <v>5.6082672000000002</v>
      </c>
      <c r="F29" s="101">
        <f t="shared" si="2"/>
        <v>9.896980800000005</v>
      </c>
      <c r="G29" s="101">
        <f t="shared" si="2"/>
        <v>15.254592000000002</v>
      </c>
      <c r="H29" s="101">
        <f t="shared" si="2"/>
        <v>17.392387200000002</v>
      </c>
      <c r="I29" s="47">
        <f>SUM(D29:G29)</f>
        <v>33.088908000000011</v>
      </c>
      <c r="J29" s="93"/>
    </row>
    <row r="30" spans="2:10" ht="14">
      <c r="B30" s="84" t="s">
        <v>146</v>
      </c>
      <c r="C30" s="91">
        <v>0</v>
      </c>
      <c r="D30" s="101">
        <f>SUM(D19:D20,D8:D9)/1000000</f>
        <v>0.82675315999999999</v>
      </c>
      <c r="E30" s="101">
        <f t="shared" ref="E30:H30" si="3">SUM(E19:E20,E8:E9)/1000000</f>
        <v>1.7072368800000002</v>
      </c>
      <c r="F30" s="101">
        <f t="shared" si="3"/>
        <v>2.6362847599999997</v>
      </c>
      <c r="G30" s="101">
        <f t="shared" si="3"/>
        <v>3.6226796800000001</v>
      </c>
      <c r="H30" s="101">
        <f t="shared" si="3"/>
        <v>3.8438015999999999</v>
      </c>
      <c r="I30" s="47">
        <f>SUM(D30:G30)</f>
        <v>8.7929544799999988</v>
      </c>
    </row>
    <row r="31" spans="2:10" ht="15.75" customHeight="1">
      <c r="B31" s="82" t="s">
        <v>144</v>
      </c>
      <c r="C31" s="90">
        <v>0</v>
      </c>
      <c r="D31" s="101">
        <f>SUM(D11:D12,D22:D23)/1000000</f>
        <v>3.9111685199999999</v>
      </c>
      <c r="E31" s="101">
        <f t="shared" ref="E31:H31" si="4">SUM(E11:E12,E22:E23)/1000000</f>
        <v>8.0484117600000005</v>
      </c>
      <c r="F31" s="101">
        <f t="shared" si="4"/>
        <v>12.419695439999998</v>
      </c>
      <c r="G31" s="101">
        <f t="shared" si="4"/>
        <v>17.04815808</v>
      </c>
      <c r="H31" s="101">
        <f t="shared" si="4"/>
        <v>18.1163232</v>
      </c>
      <c r="I31" s="47">
        <f>SUM(D31:G31)</f>
        <v>41.427433800000003</v>
      </c>
    </row>
    <row r="32" spans="2:10" ht="15.75" customHeight="1">
      <c r="B32" s="82" t="s">
        <v>143</v>
      </c>
      <c r="C32" s="90">
        <v>0</v>
      </c>
      <c r="D32" s="101">
        <f>SUM(D29:D31)</f>
        <v>7.0669896800000007</v>
      </c>
      <c r="E32" s="101">
        <f t="shared" ref="E32:H32" si="5">SUM(E29:E31)</f>
        <v>15.363915840000001</v>
      </c>
      <c r="F32" s="101">
        <f t="shared" si="5"/>
        <v>24.952961000000002</v>
      </c>
      <c r="G32" s="101">
        <f t="shared" si="5"/>
        <v>35.92542976</v>
      </c>
      <c r="H32" s="101">
        <f t="shared" si="5"/>
        <v>39.352512000000004</v>
      </c>
      <c r="I32" s="47">
        <f>SUM(D32:G32)</f>
        <v>83.309296280000012</v>
      </c>
    </row>
    <row r="33" spans="2:10" ht="15.75" customHeight="1">
      <c r="B33" s="82"/>
      <c r="C33" s="90"/>
      <c r="D33" s="101"/>
      <c r="E33" s="101"/>
      <c r="F33" s="101"/>
      <c r="G33" s="101"/>
      <c r="H33" s="101"/>
      <c r="I33" s="47"/>
    </row>
    <row r="34" spans="2:10" ht="28">
      <c r="B34" s="82" t="s">
        <v>151</v>
      </c>
      <c r="C34" s="103">
        <v>68.400000000000006</v>
      </c>
      <c r="D34" s="102">
        <f>68400000*D37/1000000</f>
        <v>54.72</v>
      </c>
      <c r="E34" s="102">
        <f t="shared" ref="E34:H34" si="6">68400000*E37/1000000</f>
        <v>41.04</v>
      </c>
      <c r="F34" s="102">
        <f t="shared" si="6"/>
        <v>27.36</v>
      </c>
      <c r="G34" s="102">
        <f t="shared" si="6"/>
        <v>13.68</v>
      </c>
      <c r="H34" s="102">
        <f t="shared" si="6"/>
        <v>0</v>
      </c>
      <c r="I34" s="11">
        <f>SUM(D34:G34)</f>
        <v>136.79999999999998</v>
      </c>
      <c r="J34" s="22" t="s">
        <v>36</v>
      </c>
    </row>
    <row r="35" spans="2:10" ht="15.75" customHeight="1">
      <c r="B35" s="8"/>
      <c r="C35" s="8"/>
      <c r="D35" s="71">
        <f>D29/D32</f>
        <v>0.32957002988010603</v>
      </c>
      <c r="E35" s="71">
        <f>E29/E32</f>
        <v>0.3650285030460047</v>
      </c>
      <c r="F35" s="71">
        <f>F29/F32</f>
        <v>0.39662550668836472</v>
      </c>
      <c r="G35" s="71">
        <f>G29/G32</f>
        <v>0.42461821895822471</v>
      </c>
      <c r="H35" s="71">
        <f>H29/H32</f>
        <v>0.44196383702265307</v>
      </c>
      <c r="I35" s="47"/>
    </row>
    <row r="36" spans="2:10" ht="15.75" customHeight="1">
      <c r="B36" s="8"/>
      <c r="C36" s="8"/>
      <c r="D36" s="70">
        <f>D32-D28+(D34-68400000)</f>
        <v>-68399933.713010326</v>
      </c>
      <c r="E36" s="70">
        <f t="shared" ref="E36:H36" si="7">E32-E28+(E34-68400000)</f>
        <v>-68399934.596084148</v>
      </c>
      <c r="F36" s="70">
        <f t="shared" si="7"/>
        <v>-68399934.187039003</v>
      </c>
      <c r="G36" s="70">
        <f t="shared" si="7"/>
        <v>-68399932.394570231</v>
      </c>
      <c r="H36" s="70">
        <f t="shared" si="7"/>
        <v>-68399942.647487998</v>
      </c>
    </row>
    <row r="37" spans="2:10" ht="15.75" customHeight="1">
      <c r="B37" s="8"/>
      <c r="C37" s="8"/>
      <c r="D37" s="99">
        <v>0.8</v>
      </c>
      <c r="E37" s="99">
        <v>0.6</v>
      </c>
      <c r="F37" s="99">
        <v>0.4</v>
      </c>
      <c r="G37" s="99">
        <v>0.2</v>
      </c>
      <c r="H37" s="21"/>
      <c r="I37" s="11"/>
      <c r="J37" s="22"/>
    </row>
    <row r="38" spans="2:10" ht="15.75" customHeight="1">
      <c r="B38" s="82"/>
      <c r="C38" s="82"/>
      <c r="D38" s="83" t="s">
        <v>139</v>
      </c>
      <c r="E38" s="83" t="s">
        <v>140</v>
      </c>
      <c r="F38" s="83" t="s">
        <v>141</v>
      </c>
      <c r="G38" s="83" t="s">
        <v>142</v>
      </c>
    </row>
    <row r="39" spans="2:10" ht="28">
      <c r="B39" s="84" t="s">
        <v>149</v>
      </c>
      <c r="C39" s="84"/>
      <c r="D39" s="100">
        <f>D32</f>
        <v>7.0669896800000007</v>
      </c>
      <c r="E39" s="100">
        <f t="shared" ref="E39:G39" si="8">E32</f>
        <v>15.363915840000001</v>
      </c>
      <c r="F39" s="100">
        <f t="shared" si="8"/>
        <v>24.952961000000002</v>
      </c>
      <c r="G39" s="100">
        <f t="shared" si="8"/>
        <v>35.92542976</v>
      </c>
    </row>
    <row r="40" spans="2:10" ht="15" customHeight="1">
      <c r="B40" s="81" t="s">
        <v>150</v>
      </c>
      <c r="C40" s="81"/>
      <c r="D40" s="104">
        <f>Deficits!D4/1000000</f>
        <v>-587</v>
      </c>
      <c r="E40" s="104">
        <f>Deficits!E4/1000000</f>
        <v>-377</v>
      </c>
      <c r="F40" s="104">
        <f>Deficits!F4/1000000</f>
        <v>-314</v>
      </c>
      <c r="G40" s="104">
        <f>Deficits!G4/1000000</f>
        <v>-88</v>
      </c>
    </row>
    <row r="41" spans="2:10" ht="15.75" customHeight="1">
      <c r="B41" s="84" t="s">
        <v>132</v>
      </c>
      <c r="C41" s="84"/>
      <c r="D41" s="85">
        <f>-D32/(-D32+Deficits!D4/1000000)</f>
        <v>1.1895947431461735E-2</v>
      </c>
      <c r="E41" s="85">
        <f>-E32/(-E32+Deficits!E4/1000000)</f>
        <v>3.9157310903852764E-2</v>
      </c>
      <c r="F41" s="85">
        <f>-F32/(-F32+Deficits!F4/1000000)</f>
        <v>7.3617769635002536E-2</v>
      </c>
      <c r="G41" s="85">
        <f>-G32/(-G32+Deficits!G4/1000000)</f>
        <v>0.2898955430663015</v>
      </c>
      <c r="H41" s="25"/>
    </row>
    <row r="42" spans="2:10" ht="15.75" customHeight="1">
      <c r="B42" s="8"/>
      <c r="C42" s="8"/>
    </row>
    <row r="43" spans="2:10" ht="15.75" customHeight="1">
      <c r="B43" s="8"/>
      <c r="C43" s="8"/>
    </row>
    <row r="44" spans="2:10" ht="15.75" customHeight="1">
      <c r="B44" s="35"/>
      <c r="C44" s="35"/>
    </row>
    <row r="45" spans="2:10" ht="15.75" customHeight="1">
      <c r="B45" s="35"/>
      <c r="C45" s="35"/>
    </row>
    <row r="46" spans="2:10" ht="15.75" customHeight="1">
      <c r="B46" s="35" t="s">
        <v>65</v>
      </c>
      <c r="C46" s="35"/>
    </row>
    <row r="47" spans="2:10" ht="15.75" customHeight="1">
      <c r="B47" s="35"/>
      <c r="C47" s="35"/>
    </row>
    <row r="48" spans="2:10" ht="15.75" customHeight="1">
      <c r="B48" s="35"/>
      <c r="C48" s="35"/>
    </row>
    <row r="49" spans="2:3" ht="15.75" customHeight="1">
      <c r="B49" s="8"/>
      <c r="C49" s="8"/>
    </row>
    <row r="50" spans="2:3" ht="15.75" customHeight="1">
      <c r="B50" s="8"/>
      <c r="C50" s="8"/>
    </row>
    <row r="51" spans="2:3" ht="15.75" customHeight="1">
      <c r="B51" s="8"/>
      <c r="C51" s="8"/>
    </row>
    <row r="52" spans="2:3" ht="15.75" customHeight="1">
      <c r="B52" s="8"/>
      <c r="C52" s="8"/>
    </row>
    <row r="53" spans="2:3" ht="15.75" customHeight="1">
      <c r="B53" s="8"/>
      <c r="C53" s="8"/>
    </row>
    <row r="54" spans="2:3" ht="15.75" customHeight="1">
      <c r="B54" s="8"/>
      <c r="C54" s="8"/>
    </row>
    <row r="55" spans="2:3" ht="15.75" customHeight="1">
      <c r="B55" s="8"/>
      <c r="C55" s="8"/>
    </row>
    <row r="56" spans="2:3" ht="15.75" customHeight="1">
      <c r="B56" s="8"/>
      <c r="C56" s="8"/>
    </row>
    <row r="57" spans="2:3" ht="15.75" customHeight="1">
      <c r="B57" s="8"/>
      <c r="C57" s="8"/>
    </row>
    <row r="58" spans="2:3" ht="15.75" customHeight="1">
      <c r="B58" s="8"/>
      <c r="C58" s="8"/>
    </row>
    <row r="59" spans="2:3" ht="15.75" customHeight="1">
      <c r="B59" s="8"/>
      <c r="C59" s="8"/>
    </row>
    <row r="60" spans="2:3" ht="15.75" customHeight="1">
      <c r="B60" s="8"/>
      <c r="C60" s="8"/>
    </row>
    <row r="61" spans="2:3" ht="15.75" customHeight="1">
      <c r="B61" s="8"/>
      <c r="C61" s="8"/>
    </row>
    <row r="62" spans="2:3" ht="15.75" customHeight="1">
      <c r="B62" s="8"/>
      <c r="C62" s="8"/>
    </row>
    <row r="63" spans="2:3" ht="15.75" customHeight="1">
      <c r="B63" s="8"/>
      <c r="C63" s="8"/>
    </row>
    <row r="64" spans="2:3" ht="15.75" customHeight="1">
      <c r="B64" s="8"/>
      <c r="C64" s="8"/>
    </row>
    <row r="65" spans="2:3" ht="15.75" customHeight="1">
      <c r="B65" s="8"/>
      <c r="C65" s="8"/>
    </row>
    <row r="66" spans="2:3" ht="15.75" customHeight="1">
      <c r="B66" s="8"/>
      <c r="C66" s="8"/>
    </row>
    <row r="67" spans="2:3" ht="15.75" customHeight="1">
      <c r="B67" s="8"/>
      <c r="C67" s="8"/>
    </row>
    <row r="68" spans="2:3" ht="15.75" customHeight="1">
      <c r="B68" s="8"/>
      <c r="C68" s="8"/>
    </row>
    <row r="69" spans="2:3" ht="15.75" customHeight="1">
      <c r="B69" s="8"/>
      <c r="C69" s="8"/>
    </row>
    <row r="70" spans="2:3" ht="15.75" customHeight="1">
      <c r="B70" s="8"/>
      <c r="C70" s="8"/>
    </row>
    <row r="71" spans="2:3" ht="15.75" customHeight="1">
      <c r="B71" s="8"/>
      <c r="C71" s="8"/>
    </row>
    <row r="72" spans="2:3" ht="15.75" customHeight="1">
      <c r="B72" s="8"/>
      <c r="C72" s="8"/>
    </row>
    <row r="73" spans="2:3" ht="15.75" customHeight="1">
      <c r="B73" s="8"/>
      <c r="C73" s="8"/>
    </row>
    <row r="74" spans="2:3" ht="15.75" customHeight="1">
      <c r="B74" s="8"/>
      <c r="C74" s="8"/>
    </row>
    <row r="75" spans="2:3" ht="15.75" customHeight="1">
      <c r="B75" s="8"/>
      <c r="C75" s="8"/>
    </row>
    <row r="76" spans="2:3" ht="15.75" customHeight="1">
      <c r="B76" s="8"/>
      <c r="C76" s="8"/>
    </row>
    <row r="77" spans="2:3" ht="15.75" customHeight="1">
      <c r="B77" s="8"/>
      <c r="C77" s="8"/>
    </row>
    <row r="78" spans="2:3" ht="15.75" customHeight="1">
      <c r="B78" s="8"/>
      <c r="C78" s="8"/>
    </row>
    <row r="79" spans="2:3" ht="15.75" customHeight="1">
      <c r="B79" s="8"/>
      <c r="C79" s="8"/>
    </row>
    <row r="80" spans="2:3" ht="15.75" customHeight="1">
      <c r="B80" s="8"/>
      <c r="C80" s="8"/>
    </row>
    <row r="81" spans="2:3" ht="15.75" customHeight="1">
      <c r="B81" s="8"/>
      <c r="C81" s="8"/>
    </row>
    <row r="82" spans="2:3" ht="15.75" customHeight="1">
      <c r="B82" s="8"/>
      <c r="C82" s="8"/>
    </row>
    <row r="83" spans="2:3" ht="15.75" customHeight="1">
      <c r="B83" s="8"/>
      <c r="C83" s="8"/>
    </row>
    <row r="84" spans="2:3" ht="15.75" customHeight="1">
      <c r="B84" s="8"/>
      <c r="C84" s="8"/>
    </row>
    <row r="85" spans="2:3" ht="15.75" customHeight="1">
      <c r="B85" s="8"/>
      <c r="C85" s="8"/>
    </row>
    <row r="86" spans="2:3" ht="15.75" customHeight="1">
      <c r="B86" s="8"/>
      <c r="C86" s="8"/>
    </row>
    <row r="87" spans="2:3" ht="15.75" customHeight="1">
      <c r="B87" s="8"/>
      <c r="C87" s="8"/>
    </row>
    <row r="88" spans="2:3" ht="15.75" customHeight="1">
      <c r="B88" s="8"/>
      <c r="C88" s="8"/>
    </row>
    <row r="89" spans="2:3" ht="15.75" customHeight="1">
      <c r="B89" s="8"/>
      <c r="C89" s="8"/>
    </row>
    <row r="90" spans="2:3" ht="15.75" customHeight="1">
      <c r="B90" s="8"/>
      <c r="C90" s="8"/>
    </row>
    <row r="91" spans="2:3" ht="15.75" customHeight="1">
      <c r="B91" s="8"/>
      <c r="C91" s="8"/>
    </row>
    <row r="92" spans="2:3" ht="15.75" customHeight="1">
      <c r="B92" s="8"/>
      <c r="C92" s="8"/>
    </row>
    <row r="93" spans="2:3" ht="15.75" customHeight="1">
      <c r="B93" s="8"/>
      <c r="C93" s="8"/>
    </row>
    <row r="94" spans="2:3" ht="15.75" customHeight="1">
      <c r="B94" s="8"/>
      <c r="C94" s="8"/>
    </row>
    <row r="95" spans="2:3" ht="15.75" customHeight="1">
      <c r="B95" s="8"/>
      <c r="C95" s="8"/>
    </row>
    <row r="96" spans="2:3" ht="15.75" customHeight="1">
      <c r="B96" s="8"/>
      <c r="C96" s="8"/>
    </row>
    <row r="97" spans="2:3" ht="15.75" customHeight="1">
      <c r="B97" s="8"/>
      <c r="C97" s="8"/>
    </row>
    <row r="98" spans="2:3" ht="15.75" customHeight="1">
      <c r="B98" s="8"/>
      <c r="C98" s="8"/>
    </row>
    <row r="99" spans="2:3" ht="15.75" customHeight="1">
      <c r="B99" s="8"/>
      <c r="C99" s="8"/>
    </row>
    <row r="100" spans="2:3" ht="15.75" customHeight="1">
      <c r="B100" s="8"/>
      <c r="C100" s="8"/>
    </row>
    <row r="101" spans="2:3" ht="15.75" customHeight="1">
      <c r="B101" s="8"/>
      <c r="C101" s="8"/>
    </row>
    <row r="102" spans="2:3" ht="15.75" customHeight="1">
      <c r="B102" s="8"/>
      <c r="C102" s="8"/>
    </row>
    <row r="103" spans="2:3" ht="15.75" customHeight="1">
      <c r="B103" s="8"/>
      <c r="C103" s="8"/>
    </row>
    <row r="104" spans="2:3" ht="15.75" customHeight="1">
      <c r="B104" s="8"/>
      <c r="C104" s="8"/>
    </row>
    <row r="105" spans="2:3" ht="15.75" customHeight="1">
      <c r="B105" s="8"/>
      <c r="C105" s="8"/>
    </row>
    <row r="106" spans="2:3" ht="15.75" customHeight="1">
      <c r="B106" s="8"/>
      <c r="C106" s="8"/>
    </row>
    <row r="107" spans="2:3" ht="15.75" customHeight="1">
      <c r="B107" s="8"/>
      <c r="C107" s="8"/>
    </row>
    <row r="108" spans="2:3" ht="15.75" customHeight="1">
      <c r="B108" s="8"/>
      <c r="C108" s="8"/>
    </row>
    <row r="109" spans="2:3" ht="15.75" customHeight="1">
      <c r="B109" s="8"/>
      <c r="C109" s="8"/>
    </row>
    <row r="110" spans="2:3" ht="15.75" customHeight="1">
      <c r="B110" s="8"/>
      <c r="C110" s="8"/>
    </row>
    <row r="111" spans="2:3" ht="15.75" customHeight="1">
      <c r="B111" s="8"/>
      <c r="C111" s="8"/>
    </row>
    <row r="112" spans="2:3" ht="15.75" customHeight="1">
      <c r="B112" s="8"/>
      <c r="C112" s="8"/>
    </row>
    <row r="113" spans="2:3" ht="15.75" customHeight="1">
      <c r="B113" s="8"/>
      <c r="C113" s="8"/>
    </row>
    <row r="114" spans="2:3" ht="15.75" customHeight="1">
      <c r="B114" s="8"/>
      <c r="C114" s="8"/>
    </row>
    <row r="115" spans="2:3" ht="15.75" customHeight="1">
      <c r="B115" s="8"/>
      <c r="C115" s="8"/>
    </row>
    <row r="116" spans="2:3" ht="15.75" customHeight="1">
      <c r="B116" s="8"/>
      <c r="C116" s="8"/>
    </row>
    <row r="117" spans="2:3" ht="15.75" customHeight="1">
      <c r="B117" s="8"/>
      <c r="C117" s="8"/>
    </row>
    <row r="118" spans="2:3" ht="15.75" customHeight="1">
      <c r="B118" s="8"/>
      <c r="C118" s="8"/>
    </row>
    <row r="119" spans="2:3" ht="15.75" customHeight="1">
      <c r="B119" s="8"/>
      <c r="C119" s="8"/>
    </row>
    <row r="120" spans="2:3" ht="15.75" customHeight="1">
      <c r="B120" s="8"/>
      <c r="C120" s="8"/>
    </row>
    <row r="121" spans="2:3" ht="15.75" customHeight="1">
      <c r="B121" s="8"/>
      <c r="C121" s="8"/>
    </row>
    <row r="122" spans="2:3" ht="15.75" customHeight="1">
      <c r="B122" s="8"/>
      <c r="C122" s="8"/>
    </row>
    <row r="123" spans="2:3" ht="15.75" customHeight="1">
      <c r="B123" s="8"/>
      <c r="C123" s="8"/>
    </row>
    <row r="124" spans="2:3" ht="15.75" customHeight="1">
      <c r="B124" s="8"/>
      <c r="C124" s="8"/>
    </row>
    <row r="125" spans="2:3" ht="15.75" customHeight="1">
      <c r="B125" s="8"/>
      <c r="C125" s="8"/>
    </row>
    <row r="126" spans="2:3" ht="15.75" customHeight="1">
      <c r="B126" s="8"/>
      <c r="C126" s="8"/>
    </row>
    <row r="127" spans="2:3" ht="15.75" customHeight="1">
      <c r="B127" s="8"/>
      <c r="C127" s="8"/>
    </row>
    <row r="128" spans="2:3" ht="15.75" customHeight="1">
      <c r="B128" s="8"/>
      <c r="C128" s="8"/>
    </row>
    <row r="129" spans="2:3" ht="15.75" customHeight="1">
      <c r="B129" s="8"/>
      <c r="C129" s="8"/>
    </row>
    <row r="130" spans="2:3" ht="15.75" customHeight="1">
      <c r="B130" s="8"/>
      <c r="C130" s="8"/>
    </row>
    <row r="131" spans="2:3" ht="15.75" customHeight="1">
      <c r="B131" s="8"/>
      <c r="C131" s="8"/>
    </row>
    <row r="132" spans="2:3" ht="15.75" customHeight="1">
      <c r="B132" s="8"/>
      <c r="C132" s="8"/>
    </row>
    <row r="133" spans="2:3" ht="15.75" customHeight="1">
      <c r="B133" s="8"/>
      <c r="C133" s="8"/>
    </row>
    <row r="134" spans="2:3" ht="15.75" customHeight="1">
      <c r="B134" s="8"/>
      <c r="C134" s="8"/>
    </row>
    <row r="135" spans="2:3" ht="15.75" customHeight="1">
      <c r="B135" s="8"/>
      <c r="C135" s="8"/>
    </row>
    <row r="136" spans="2:3" ht="15.75" customHeight="1">
      <c r="B136" s="8"/>
      <c r="C136" s="8"/>
    </row>
    <row r="137" spans="2:3" ht="15.75" customHeight="1">
      <c r="B137" s="8"/>
      <c r="C137" s="8"/>
    </row>
    <row r="138" spans="2:3" ht="15.75" customHeight="1">
      <c r="B138" s="8"/>
      <c r="C138" s="8"/>
    </row>
    <row r="139" spans="2:3" ht="15.75" customHeight="1">
      <c r="B139" s="8"/>
      <c r="C139" s="8"/>
    </row>
    <row r="140" spans="2:3" ht="15.75" customHeight="1">
      <c r="B140" s="8"/>
      <c r="C140" s="8"/>
    </row>
    <row r="141" spans="2:3" ht="15.75" customHeight="1">
      <c r="B141" s="8"/>
      <c r="C141" s="8"/>
    </row>
    <row r="142" spans="2:3" ht="15.75" customHeight="1">
      <c r="B142" s="8"/>
      <c r="C142" s="8"/>
    </row>
    <row r="143" spans="2:3" ht="15.75" customHeight="1">
      <c r="B143" s="8"/>
      <c r="C143" s="8"/>
    </row>
    <row r="144" spans="2:3" ht="15.75" customHeight="1">
      <c r="B144" s="8"/>
      <c r="C144" s="8"/>
    </row>
    <row r="145" spans="2:3" ht="15.75" customHeight="1">
      <c r="B145" s="8"/>
      <c r="C145" s="8"/>
    </row>
    <row r="146" spans="2:3" ht="15.75" customHeight="1">
      <c r="B146" s="8"/>
      <c r="C146" s="8"/>
    </row>
    <row r="147" spans="2:3" ht="15.75" customHeight="1">
      <c r="B147" s="8"/>
      <c r="C147" s="8"/>
    </row>
    <row r="148" spans="2:3" ht="15.75" customHeight="1">
      <c r="B148" s="8"/>
      <c r="C148" s="8"/>
    </row>
    <row r="149" spans="2:3" ht="15.75" customHeight="1">
      <c r="B149" s="8"/>
      <c r="C149" s="8"/>
    </row>
    <row r="150" spans="2:3" ht="15.75" customHeight="1">
      <c r="B150" s="8"/>
      <c r="C150" s="8"/>
    </row>
    <row r="151" spans="2:3" ht="15.75" customHeight="1">
      <c r="B151" s="8"/>
      <c r="C151" s="8"/>
    </row>
    <row r="152" spans="2:3" ht="15.75" customHeight="1">
      <c r="B152" s="8"/>
      <c r="C152" s="8"/>
    </row>
    <row r="153" spans="2:3" ht="15.75" customHeight="1">
      <c r="B153" s="8"/>
      <c r="C153" s="8"/>
    </row>
    <row r="154" spans="2:3" ht="15.75" customHeight="1">
      <c r="B154" s="8"/>
      <c r="C154" s="8"/>
    </row>
    <row r="155" spans="2:3" ht="15.75" customHeight="1">
      <c r="B155" s="8"/>
      <c r="C155" s="8"/>
    </row>
    <row r="156" spans="2:3" ht="15.75" customHeight="1">
      <c r="B156" s="8"/>
      <c r="C156" s="8"/>
    </row>
    <row r="157" spans="2:3" ht="15.75" customHeight="1">
      <c r="B157" s="8"/>
      <c r="C157" s="8"/>
    </row>
    <row r="158" spans="2:3" ht="15.75" customHeight="1">
      <c r="B158" s="8"/>
      <c r="C158" s="8"/>
    </row>
    <row r="159" spans="2:3" ht="15.75" customHeight="1">
      <c r="B159" s="8"/>
      <c r="C159" s="8"/>
    </row>
    <row r="160" spans="2:3" ht="15.75" customHeight="1">
      <c r="B160" s="8"/>
      <c r="C160" s="8"/>
    </row>
    <row r="161" spans="2:3" ht="15.75" customHeight="1">
      <c r="B161" s="8"/>
      <c r="C161" s="8"/>
    </row>
    <row r="162" spans="2:3" ht="15.75" customHeight="1">
      <c r="B162" s="8"/>
      <c r="C162" s="8"/>
    </row>
    <row r="163" spans="2:3" ht="15.75" customHeight="1">
      <c r="B163" s="8"/>
      <c r="C163" s="8"/>
    </row>
    <row r="164" spans="2:3" ht="15.75" customHeight="1">
      <c r="B164" s="8"/>
      <c r="C164" s="8"/>
    </row>
    <row r="165" spans="2:3" ht="15.75" customHeight="1">
      <c r="B165" s="8"/>
      <c r="C165" s="8"/>
    </row>
    <row r="166" spans="2:3" ht="15.75" customHeight="1">
      <c r="B166" s="8"/>
      <c r="C166" s="8"/>
    </row>
    <row r="167" spans="2:3" ht="15.75" customHeight="1">
      <c r="B167" s="8"/>
      <c r="C167" s="8"/>
    </row>
    <row r="168" spans="2:3" ht="15.75" customHeight="1">
      <c r="B168" s="8"/>
      <c r="C168" s="8"/>
    </row>
    <row r="169" spans="2:3" ht="15.75" customHeight="1">
      <c r="B169" s="8"/>
      <c r="C169" s="8"/>
    </row>
    <row r="170" spans="2:3" ht="15.75" customHeight="1">
      <c r="B170" s="8"/>
      <c r="C170" s="8"/>
    </row>
    <row r="171" spans="2:3" ht="15.75" customHeight="1">
      <c r="B171" s="8"/>
      <c r="C171" s="8"/>
    </row>
    <row r="172" spans="2:3" ht="15.75" customHeight="1">
      <c r="B172" s="8"/>
      <c r="C172" s="8"/>
    </row>
    <row r="173" spans="2:3" ht="15.75" customHeight="1">
      <c r="B173" s="8"/>
      <c r="C173" s="8"/>
    </row>
    <row r="174" spans="2:3" ht="15.75" customHeight="1">
      <c r="B174" s="8"/>
      <c r="C174" s="8"/>
    </row>
    <row r="175" spans="2:3" ht="15.75" customHeight="1">
      <c r="B175" s="8"/>
      <c r="C175" s="8"/>
    </row>
    <row r="176" spans="2:3" ht="15.75" customHeight="1">
      <c r="B176" s="8"/>
      <c r="C176" s="8"/>
    </row>
    <row r="177" spans="2:3" ht="15.75" customHeight="1">
      <c r="B177" s="8"/>
      <c r="C177" s="8"/>
    </row>
    <row r="178" spans="2:3" ht="15.75" customHeight="1">
      <c r="B178" s="8"/>
      <c r="C178" s="8"/>
    </row>
    <row r="179" spans="2:3" ht="15.75" customHeight="1">
      <c r="B179" s="8"/>
      <c r="C179" s="8"/>
    </row>
    <row r="180" spans="2:3" ht="15.75" customHeight="1">
      <c r="B180" s="8"/>
      <c r="C180" s="8"/>
    </row>
    <row r="181" spans="2:3" ht="15.75" customHeight="1">
      <c r="B181" s="8"/>
      <c r="C181" s="8"/>
    </row>
    <row r="182" spans="2:3" ht="15.75" customHeight="1">
      <c r="B182" s="8"/>
      <c r="C182" s="8"/>
    </row>
    <row r="183" spans="2:3" ht="15.75" customHeight="1">
      <c r="B183" s="8"/>
      <c r="C183" s="8"/>
    </row>
    <row r="184" spans="2:3" ht="15.75" customHeight="1">
      <c r="B184" s="8"/>
      <c r="C184" s="8"/>
    </row>
    <row r="185" spans="2:3" ht="15.75" customHeight="1">
      <c r="B185" s="8"/>
      <c r="C185" s="8"/>
    </row>
    <row r="186" spans="2:3" ht="15.75" customHeight="1">
      <c r="B186" s="8"/>
      <c r="C186" s="8"/>
    </row>
    <row r="187" spans="2:3" ht="15.75" customHeight="1">
      <c r="B187" s="8"/>
      <c r="C187" s="8"/>
    </row>
    <row r="188" spans="2:3" ht="15.75" customHeight="1">
      <c r="B188" s="8"/>
      <c r="C188" s="8"/>
    </row>
    <row r="189" spans="2:3" ht="15.75" customHeight="1">
      <c r="B189" s="8"/>
      <c r="C189" s="8"/>
    </row>
    <row r="190" spans="2:3" ht="15.75" customHeight="1">
      <c r="B190" s="8"/>
      <c r="C190" s="8"/>
    </row>
    <row r="191" spans="2:3" ht="15.75" customHeight="1">
      <c r="B191" s="8"/>
      <c r="C191" s="8"/>
    </row>
    <row r="192" spans="2:3" ht="15.75" customHeight="1">
      <c r="B192" s="8"/>
      <c r="C192" s="8"/>
    </row>
    <row r="193" spans="2:3" ht="15.75" customHeight="1">
      <c r="B193" s="8"/>
      <c r="C193" s="8"/>
    </row>
    <row r="194" spans="2:3" ht="15.75" customHeight="1">
      <c r="B194" s="8"/>
      <c r="C194" s="8"/>
    </row>
    <row r="195" spans="2:3" ht="15.75" customHeight="1">
      <c r="B195" s="8"/>
      <c r="C195" s="8"/>
    </row>
    <row r="196" spans="2:3" ht="15.75" customHeight="1">
      <c r="B196" s="8"/>
      <c r="C196" s="8"/>
    </row>
    <row r="197" spans="2:3" ht="15.75" customHeight="1">
      <c r="B197" s="8"/>
      <c r="C197" s="8"/>
    </row>
    <row r="198" spans="2:3" ht="15.75" customHeight="1">
      <c r="B198" s="8"/>
      <c r="C198" s="8"/>
    </row>
    <row r="199" spans="2:3" ht="15.75" customHeight="1">
      <c r="B199" s="8"/>
      <c r="C199" s="8"/>
    </row>
    <row r="200" spans="2:3" ht="15.75" customHeight="1">
      <c r="B200" s="8"/>
      <c r="C200" s="8"/>
    </row>
    <row r="201" spans="2:3" ht="15.75" customHeight="1">
      <c r="B201" s="8"/>
      <c r="C201" s="8"/>
    </row>
    <row r="202" spans="2:3" ht="15.75" customHeight="1">
      <c r="B202" s="8"/>
      <c r="C202" s="8"/>
    </row>
    <row r="203" spans="2:3" ht="15.75" customHeight="1">
      <c r="B203" s="8"/>
      <c r="C203" s="8"/>
    </row>
    <row r="204" spans="2:3" ht="15.75" customHeight="1">
      <c r="B204" s="8"/>
      <c r="C204" s="8"/>
    </row>
    <row r="205" spans="2:3" ht="15.75" customHeight="1">
      <c r="B205" s="8"/>
      <c r="C205" s="8"/>
    </row>
    <row r="206" spans="2:3" ht="15.75" customHeight="1">
      <c r="B206" s="8"/>
      <c r="C206" s="8"/>
    </row>
    <row r="207" spans="2:3" ht="15.75" customHeight="1">
      <c r="B207" s="8"/>
      <c r="C207" s="8"/>
    </row>
    <row r="208" spans="2:3" ht="15.75" customHeight="1">
      <c r="B208" s="8"/>
      <c r="C208" s="8"/>
    </row>
    <row r="209" spans="2:3" ht="15.75" customHeight="1">
      <c r="B209" s="8"/>
      <c r="C209" s="8"/>
    </row>
    <row r="210" spans="2:3" ht="15.75" customHeight="1">
      <c r="B210" s="8"/>
      <c r="C210" s="8"/>
    </row>
    <row r="211" spans="2:3" ht="15.75" customHeight="1">
      <c r="B211" s="8"/>
      <c r="C211" s="8"/>
    </row>
    <row r="212" spans="2:3" ht="15.75" customHeight="1">
      <c r="B212" s="8"/>
      <c r="C212" s="8"/>
    </row>
    <row r="213" spans="2:3" ht="15.75" customHeight="1">
      <c r="B213" s="8"/>
      <c r="C213" s="8"/>
    </row>
    <row r="214" spans="2:3" ht="15.75" customHeight="1">
      <c r="B214" s="8"/>
      <c r="C214" s="8"/>
    </row>
    <row r="215" spans="2:3" ht="15.75" customHeight="1">
      <c r="B215" s="8"/>
      <c r="C215" s="8"/>
    </row>
    <row r="216" spans="2:3" ht="15.75" customHeight="1">
      <c r="B216" s="8"/>
      <c r="C216" s="8"/>
    </row>
    <row r="217" spans="2:3" ht="15.75" customHeight="1">
      <c r="B217" s="8"/>
      <c r="C217" s="8"/>
    </row>
    <row r="218" spans="2:3" ht="15.75" customHeight="1">
      <c r="B218" s="8"/>
      <c r="C218" s="8"/>
    </row>
    <row r="219" spans="2:3" ht="15.75" customHeight="1">
      <c r="B219" s="8"/>
      <c r="C219" s="8"/>
    </row>
    <row r="220" spans="2:3" ht="15.75" customHeight="1">
      <c r="B220" s="8"/>
      <c r="C220" s="8"/>
    </row>
    <row r="221" spans="2:3" ht="15.75" customHeight="1">
      <c r="B221" s="8"/>
      <c r="C221" s="8"/>
    </row>
    <row r="222" spans="2:3" ht="15.75" customHeight="1">
      <c r="B222" s="8"/>
      <c r="C222" s="8"/>
    </row>
    <row r="223" spans="2:3" ht="15.75" customHeight="1">
      <c r="B223" s="8"/>
      <c r="C223" s="8"/>
    </row>
    <row r="224" spans="2:3" ht="15.75" customHeight="1">
      <c r="B224" s="8"/>
      <c r="C224" s="8"/>
    </row>
    <row r="225" spans="2:3" ht="15.75" customHeight="1">
      <c r="B225" s="8"/>
      <c r="C225" s="8"/>
    </row>
    <row r="226" spans="2:3" ht="15.75" customHeight="1">
      <c r="B226" s="8"/>
      <c r="C226" s="8"/>
    </row>
    <row r="227" spans="2:3" ht="15.75" customHeight="1">
      <c r="B227" s="8"/>
      <c r="C227" s="8"/>
    </row>
    <row r="228" spans="2:3" ht="15.75" customHeight="1">
      <c r="B228" s="8"/>
      <c r="C228" s="8"/>
    </row>
    <row r="229" spans="2:3" ht="15.75" customHeight="1">
      <c r="B229" s="8"/>
      <c r="C229" s="8"/>
    </row>
    <row r="230" spans="2:3" ht="15.75" customHeight="1">
      <c r="B230" s="8"/>
      <c r="C230" s="8"/>
    </row>
    <row r="231" spans="2:3" ht="15.75" customHeight="1">
      <c r="B231" s="8"/>
      <c r="C231" s="8"/>
    </row>
    <row r="232" spans="2:3" ht="15.75" customHeight="1">
      <c r="B232" s="8"/>
      <c r="C232" s="8"/>
    </row>
    <row r="233" spans="2:3" ht="15.75" customHeight="1">
      <c r="B233" s="8"/>
      <c r="C233" s="8"/>
    </row>
    <row r="234" spans="2:3" ht="15.75" customHeight="1">
      <c r="B234" s="8"/>
      <c r="C234" s="8"/>
    </row>
    <row r="235" spans="2:3" ht="15.75" customHeight="1">
      <c r="B235" s="8"/>
      <c r="C235" s="8"/>
    </row>
    <row r="236" spans="2:3" ht="15.75" customHeight="1">
      <c r="B236" s="8"/>
      <c r="C236" s="8"/>
    </row>
    <row r="237" spans="2:3" ht="15.75" customHeight="1">
      <c r="B237" s="8"/>
      <c r="C237" s="8"/>
    </row>
    <row r="238" spans="2:3" ht="15.75" customHeight="1">
      <c r="B238" s="8"/>
      <c r="C238" s="8"/>
    </row>
    <row r="239" spans="2:3" ht="15.75" customHeight="1">
      <c r="B239" s="8"/>
      <c r="C239" s="8"/>
    </row>
    <row r="240" spans="2:3" ht="15.75" customHeight="1">
      <c r="B240" s="8"/>
      <c r="C240" s="8"/>
    </row>
    <row r="241" spans="2:3" ht="15.75" customHeight="1">
      <c r="B241" s="8"/>
      <c r="C241" s="8"/>
    </row>
    <row r="242" spans="2:3" ht="15.75" customHeight="1">
      <c r="B242" s="8"/>
      <c r="C242" s="8"/>
    </row>
    <row r="243" spans="2:3" ht="15.75" customHeight="1">
      <c r="B243" s="8"/>
      <c r="C243" s="8"/>
    </row>
    <row r="244" spans="2:3" ht="15.75" customHeight="1">
      <c r="B244" s="8"/>
      <c r="C244" s="8"/>
    </row>
    <row r="245" spans="2:3" ht="15.75" customHeight="1">
      <c r="B245" s="8"/>
      <c r="C245" s="8"/>
    </row>
    <row r="246" spans="2:3" ht="15.75" customHeight="1">
      <c r="B246" s="8"/>
      <c r="C246" s="8"/>
    </row>
    <row r="247" spans="2:3" ht="15.75" customHeight="1">
      <c r="B247" s="8"/>
      <c r="C247" s="8"/>
    </row>
    <row r="248" spans="2:3" ht="15.75" customHeight="1">
      <c r="B248" s="8"/>
      <c r="C248" s="8"/>
    </row>
    <row r="249" spans="2:3" ht="15.75" customHeight="1">
      <c r="B249" s="8"/>
      <c r="C249" s="8"/>
    </row>
    <row r="250" spans="2:3" ht="15.75" customHeight="1">
      <c r="B250" s="8"/>
      <c r="C250" s="8"/>
    </row>
    <row r="251" spans="2:3" ht="15.75" customHeight="1">
      <c r="B251" s="8"/>
      <c r="C251" s="8"/>
    </row>
    <row r="252" spans="2:3" ht="15.75" customHeight="1">
      <c r="B252" s="8"/>
      <c r="C252" s="8"/>
    </row>
    <row r="253" spans="2:3" ht="15.75" customHeight="1">
      <c r="B253" s="8"/>
      <c r="C253" s="8"/>
    </row>
    <row r="254" spans="2:3" ht="15.75" customHeight="1">
      <c r="B254" s="8"/>
      <c r="C254" s="8"/>
    </row>
    <row r="255" spans="2:3" ht="15.75" customHeight="1">
      <c r="B255" s="8"/>
      <c r="C255" s="8"/>
    </row>
    <row r="256" spans="2:3" ht="15.75" customHeight="1">
      <c r="B256" s="8"/>
      <c r="C256" s="8"/>
    </row>
    <row r="257" spans="2:3" ht="15.75" customHeight="1">
      <c r="B257" s="8"/>
      <c r="C257" s="8"/>
    </row>
    <row r="258" spans="2:3" ht="15.75" customHeight="1">
      <c r="B258" s="8"/>
      <c r="C258" s="8"/>
    </row>
    <row r="259" spans="2:3" ht="15.75" customHeight="1">
      <c r="B259" s="8"/>
      <c r="C259" s="8"/>
    </row>
    <row r="260" spans="2:3" ht="15.75" customHeight="1">
      <c r="B260" s="8"/>
      <c r="C260" s="8"/>
    </row>
    <row r="261" spans="2:3" ht="15.75" customHeight="1">
      <c r="B261" s="8"/>
      <c r="C261" s="8"/>
    </row>
    <row r="262" spans="2:3" ht="15.75" customHeight="1">
      <c r="B262" s="8"/>
      <c r="C262" s="8"/>
    </row>
    <row r="263" spans="2:3" ht="15.75" customHeight="1">
      <c r="B263" s="8"/>
      <c r="C263" s="8"/>
    </row>
    <row r="264" spans="2:3" ht="15.75" customHeight="1">
      <c r="B264" s="8"/>
      <c r="C264" s="8"/>
    </row>
    <row r="265" spans="2:3" ht="15.75" customHeight="1">
      <c r="B265" s="8"/>
      <c r="C265" s="8"/>
    </row>
    <row r="266" spans="2:3" ht="15.75" customHeight="1">
      <c r="B266" s="8"/>
      <c r="C266" s="8"/>
    </row>
    <row r="267" spans="2:3" ht="15.75" customHeight="1">
      <c r="B267" s="8"/>
      <c r="C267" s="8"/>
    </row>
    <row r="268" spans="2:3" ht="15.75" customHeight="1">
      <c r="B268" s="8"/>
      <c r="C268" s="8"/>
    </row>
    <row r="269" spans="2:3" ht="15.75" customHeight="1">
      <c r="B269" s="8"/>
      <c r="C269" s="8"/>
    </row>
    <row r="270" spans="2:3" ht="15.75" customHeight="1">
      <c r="B270" s="8"/>
      <c r="C270" s="8"/>
    </row>
    <row r="271" spans="2:3" ht="15.75" customHeight="1">
      <c r="B271" s="8"/>
      <c r="C271" s="8"/>
    </row>
    <row r="272" spans="2:3" ht="15.75" customHeight="1">
      <c r="B272" s="8"/>
      <c r="C272" s="8"/>
    </row>
    <row r="273" spans="2:3" ht="15.75" customHeight="1">
      <c r="B273" s="8"/>
      <c r="C273" s="8"/>
    </row>
    <row r="274" spans="2:3" ht="15.75" customHeight="1">
      <c r="B274" s="8"/>
      <c r="C274" s="8"/>
    </row>
    <row r="275" spans="2:3" ht="15.75" customHeight="1">
      <c r="B275" s="8"/>
      <c r="C275" s="8"/>
    </row>
    <row r="276" spans="2:3" ht="15.75" customHeight="1">
      <c r="B276" s="8"/>
      <c r="C276" s="8"/>
    </row>
    <row r="277" spans="2:3" ht="15.75" customHeight="1">
      <c r="B277" s="8"/>
      <c r="C277" s="8"/>
    </row>
    <row r="278" spans="2:3" ht="15.75" customHeight="1">
      <c r="B278" s="8"/>
      <c r="C278" s="8"/>
    </row>
    <row r="279" spans="2:3" ht="15.75" customHeight="1">
      <c r="B279" s="8"/>
      <c r="C279" s="8"/>
    </row>
    <row r="280" spans="2:3" ht="15.75" customHeight="1">
      <c r="B280" s="8"/>
      <c r="C280" s="8"/>
    </row>
    <row r="281" spans="2:3" ht="15.75" customHeight="1">
      <c r="B281" s="8"/>
      <c r="C281" s="8"/>
    </row>
    <row r="282" spans="2:3" ht="15.75" customHeight="1">
      <c r="B282" s="8"/>
      <c r="C282" s="8"/>
    </row>
    <row r="283" spans="2:3" ht="15.75" customHeight="1">
      <c r="B283" s="8"/>
      <c r="C283" s="8"/>
    </row>
    <row r="284" spans="2:3" ht="15.75" customHeight="1">
      <c r="B284" s="8"/>
      <c r="C284" s="8"/>
    </row>
    <row r="285" spans="2:3" ht="15.75" customHeight="1">
      <c r="B285" s="8"/>
      <c r="C285" s="8"/>
    </row>
    <row r="286" spans="2:3" ht="15.75" customHeight="1">
      <c r="B286" s="8"/>
      <c r="C286" s="8"/>
    </row>
    <row r="287" spans="2:3" ht="15.75" customHeight="1">
      <c r="B287" s="8"/>
      <c r="C287" s="8"/>
    </row>
    <row r="288" spans="2:3" ht="15.75" customHeight="1">
      <c r="B288" s="8"/>
      <c r="C288" s="8"/>
    </row>
    <row r="289" spans="2:3" ht="15.75" customHeight="1">
      <c r="B289" s="8"/>
      <c r="C289" s="8"/>
    </row>
    <row r="290" spans="2:3" ht="15.75" customHeight="1">
      <c r="B290" s="8"/>
      <c r="C290" s="8"/>
    </row>
    <row r="291" spans="2:3" ht="15.75" customHeight="1">
      <c r="B291" s="8"/>
      <c r="C291" s="8"/>
    </row>
    <row r="292" spans="2:3" ht="15.75" customHeight="1">
      <c r="B292" s="8"/>
      <c r="C292" s="8"/>
    </row>
    <row r="293" spans="2:3" ht="15.75" customHeight="1">
      <c r="B293" s="8"/>
      <c r="C293" s="8"/>
    </row>
    <row r="294" spans="2:3" ht="15.75" customHeight="1">
      <c r="B294" s="8"/>
      <c r="C294" s="8"/>
    </row>
    <row r="295" spans="2:3" ht="15.75" customHeight="1">
      <c r="B295" s="8"/>
      <c r="C295" s="8"/>
    </row>
    <row r="296" spans="2:3" ht="15.75" customHeight="1">
      <c r="B296" s="8"/>
      <c r="C296" s="8"/>
    </row>
    <row r="297" spans="2:3" ht="15.75" customHeight="1">
      <c r="B297" s="8"/>
      <c r="C297" s="8"/>
    </row>
    <row r="298" spans="2:3" ht="15.75" customHeight="1">
      <c r="B298" s="8"/>
      <c r="C298" s="8"/>
    </row>
    <row r="299" spans="2:3" ht="15.75" customHeight="1">
      <c r="B299" s="8"/>
      <c r="C299" s="8"/>
    </row>
    <row r="300" spans="2:3" ht="15.75" customHeight="1">
      <c r="B300" s="8"/>
      <c r="C300" s="8"/>
    </row>
    <row r="301" spans="2:3" ht="15.75" customHeight="1">
      <c r="B301" s="8"/>
      <c r="C301" s="8"/>
    </row>
    <row r="302" spans="2:3" ht="15.75" customHeight="1">
      <c r="B302" s="8"/>
      <c r="C302" s="8"/>
    </row>
    <row r="303" spans="2:3" ht="15.75" customHeight="1">
      <c r="B303" s="8"/>
      <c r="C303" s="8"/>
    </row>
    <row r="304" spans="2:3" ht="15.75" customHeight="1">
      <c r="B304" s="8"/>
      <c r="C304" s="8"/>
    </row>
    <row r="305" spans="2:3" ht="15.75" customHeight="1">
      <c r="B305" s="8"/>
      <c r="C305" s="8"/>
    </row>
    <row r="306" spans="2:3" ht="15.75" customHeight="1">
      <c r="B306" s="8"/>
      <c r="C306" s="8"/>
    </row>
    <row r="307" spans="2:3" ht="15.75" customHeight="1">
      <c r="B307" s="8"/>
      <c r="C307" s="8"/>
    </row>
    <row r="308" spans="2:3" ht="15.75" customHeight="1">
      <c r="B308" s="8"/>
      <c r="C308" s="8"/>
    </row>
    <row r="309" spans="2:3" ht="15.75" customHeight="1">
      <c r="B309" s="8"/>
      <c r="C309" s="8"/>
    </row>
    <row r="310" spans="2:3" ht="15.75" customHeight="1">
      <c r="B310" s="8"/>
      <c r="C310" s="8"/>
    </row>
    <row r="311" spans="2:3" ht="15.75" customHeight="1">
      <c r="B311" s="8"/>
      <c r="C311" s="8"/>
    </row>
    <row r="312" spans="2:3" ht="15.75" customHeight="1">
      <c r="B312" s="8"/>
      <c r="C312" s="8"/>
    </row>
    <row r="313" spans="2:3" ht="15.75" customHeight="1">
      <c r="B313" s="8"/>
      <c r="C313" s="8"/>
    </row>
    <row r="314" spans="2:3" ht="15.75" customHeight="1">
      <c r="B314" s="8"/>
      <c r="C314" s="8"/>
    </row>
    <row r="315" spans="2:3" ht="15.75" customHeight="1">
      <c r="B315" s="8"/>
      <c r="C315" s="8"/>
    </row>
    <row r="316" spans="2:3" ht="15.75" customHeight="1">
      <c r="B316" s="8"/>
      <c r="C316" s="8"/>
    </row>
    <row r="317" spans="2:3" ht="15.75" customHeight="1">
      <c r="B317" s="8"/>
      <c r="C317" s="8"/>
    </row>
    <row r="318" spans="2:3" ht="15.75" customHeight="1">
      <c r="B318" s="8"/>
      <c r="C318" s="8"/>
    </row>
    <row r="319" spans="2:3" ht="15.75" customHeight="1">
      <c r="B319" s="8"/>
      <c r="C319" s="8"/>
    </row>
    <row r="320" spans="2:3" ht="15.75" customHeight="1">
      <c r="B320" s="8"/>
      <c r="C320" s="8"/>
    </row>
    <row r="321" spans="2:3" ht="15.75" customHeight="1">
      <c r="B321" s="8"/>
      <c r="C321" s="8"/>
    </row>
    <row r="322" spans="2:3" ht="15.75" customHeight="1">
      <c r="B322" s="8"/>
      <c r="C322" s="8"/>
    </row>
    <row r="323" spans="2:3" ht="15.75" customHeight="1">
      <c r="B323" s="8"/>
      <c r="C323" s="8"/>
    </row>
    <row r="324" spans="2:3" ht="15.75" customHeight="1">
      <c r="B324" s="8"/>
      <c r="C324" s="8"/>
    </row>
    <row r="325" spans="2:3" ht="15.75" customHeight="1">
      <c r="B325" s="8"/>
      <c r="C325" s="8"/>
    </row>
    <row r="326" spans="2:3" ht="15.75" customHeight="1">
      <c r="B326" s="8"/>
      <c r="C326" s="8"/>
    </row>
    <row r="327" spans="2:3" ht="15.75" customHeight="1">
      <c r="B327" s="8"/>
      <c r="C327" s="8"/>
    </row>
    <row r="328" spans="2:3" ht="15.75" customHeight="1">
      <c r="B328" s="8"/>
      <c r="C328" s="8"/>
    </row>
    <row r="329" spans="2:3" ht="15.75" customHeight="1">
      <c r="B329" s="8"/>
      <c r="C329" s="8"/>
    </row>
    <row r="330" spans="2:3" ht="15.75" customHeight="1">
      <c r="B330" s="8"/>
      <c r="C330" s="8"/>
    </row>
    <row r="331" spans="2:3" ht="15.75" customHeight="1">
      <c r="B331" s="8"/>
      <c r="C331" s="8"/>
    </row>
    <row r="332" spans="2:3" ht="15.75" customHeight="1">
      <c r="B332" s="8"/>
      <c r="C332" s="8"/>
    </row>
    <row r="333" spans="2:3" ht="15.75" customHeight="1">
      <c r="B333" s="8"/>
      <c r="C333" s="8"/>
    </row>
    <row r="334" spans="2:3" ht="15.75" customHeight="1">
      <c r="B334" s="8"/>
      <c r="C334" s="8"/>
    </row>
    <row r="335" spans="2:3" ht="15.75" customHeight="1">
      <c r="B335" s="8"/>
      <c r="C335" s="8"/>
    </row>
    <row r="336" spans="2:3" ht="15.75" customHeight="1">
      <c r="B336" s="8"/>
      <c r="C336" s="8"/>
    </row>
    <row r="337" spans="2:3" ht="15.75" customHeight="1">
      <c r="B337" s="8"/>
      <c r="C337" s="8"/>
    </row>
    <row r="338" spans="2:3" ht="15.75" customHeight="1">
      <c r="B338" s="8"/>
      <c r="C338" s="8"/>
    </row>
    <row r="339" spans="2:3" ht="15.75" customHeight="1">
      <c r="B339" s="8"/>
      <c r="C339" s="8"/>
    </row>
    <row r="340" spans="2:3" ht="15.75" customHeight="1">
      <c r="B340" s="8"/>
      <c r="C340" s="8"/>
    </row>
    <row r="341" spans="2:3" ht="15.75" customHeight="1">
      <c r="B341" s="8"/>
      <c r="C341" s="8"/>
    </row>
    <row r="342" spans="2:3" ht="15.75" customHeight="1">
      <c r="B342" s="8"/>
      <c r="C342" s="8"/>
    </row>
    <row r="343" spans="2:3" ht="15.75" customHeight="1">
      <c r="B343" s="8"/>
      <c r="C343" s="8"/>
    </row>
    <row r="344" spans="2:3" ht="15.75" customHeight="1">
      <c r="B344" s="8"/>
      <c r="C344" s="8"/>
    </row>
    <row r="345" spans="2:3" ht="15.75" customHeight="1">
      <c r="B345" s="8"/>
      <c r="C345" s="8"/>
    </row>
    <row r="346" spans="2:3" ht="15.75" customHeight="1">
      <c r="B346" s="8"/>
      <c r="C346" s="8"/>
    </row>
    <row r="347" spans="2:3" ht="15.75" customHeight="1">
      <c r="B347" s="8"/>
      <c r="C347" s="8"/>
    </row>
    <row r="348" spans="2:3" ht="15.75" customHeight="1">
      <c r="B348" s="8"/>
      <c r="C348" s="8"/>
    </row>
    <row r="349" spans="2:3" ht="15.75" customHeight="1">
      <c r="B349" s="8"/>
      <c r="C349" s="8"/>
    </row>
    <row r="350" spans="2:3" ht="15.75" customHeight="1">
      <c r="B350" s="8"/>
      <c r="C350" s="8"/>
    </row>
    <row r="351" spans="2:3" ht="15.75" customHeight="1">
      <c r="B351" s="8"/>
      <c r="C351" s="8"/>
    </row>
    <row r="352" spans="2:3" ht="15.75" customHeight="1">
      <c r="B352" s="8"/>
      <c r="C352" s="8"/>
    </row>
    <row r="353" spans="2:3" ht="15.75" customHeight="1">
      <c r="B353" s="8"/>
      <c r="C353" s="8"/>
    </row>
    <row r="354" spans="2:3" ht="15.75" customHeight="1">
      <c r="B354" s="8"/>
      <c r="C354" s="8"/>
    </row>
    <row r="355" spans="2:3" ht="15.75" customHeight="1">
      <c r="B355" s="8"/>
      <c r="C355" s="8"/>
    </row>
    <row r="356" spans="2:3" ht="15.75" customHeight="1">
      <c r="B356" s="8"/>
      <c r="C356" s="8"/>
    </row>
    <row r="357" spans="2:3" ht="15.75" customHeight="1">
      <c r="B357" s="8"/>
      <c r="C357" s="8"/>
    </row>
    <row r="358" spans="2:3" ht="15.75" customHeight="1">
      <c r="B358" s="8"/>
      <c r="C358" s="8"/>
    </row>
    <row r="359" spans="2:3" ht="15.75" customHeight="1">
      <c r="B359" s="8"/>
      <c r="C359" s="8"/>
    </row>
    <row r="360" spans="2:3" ht="15.75" customHeight="1">
      <c r="B360" s="8"/>
      <c r="C360" s="8"/>
    </row>
    <row r="361" spans="2:3" ht="15.75" customHeight="1">
      <c r="B361" s="8"/>
      <c r="C361" s="8"/>
    </row>
    <row r="362" spans="2:3" ht="15.75" customHeight="1">
      <c r="B362" s="8"/>
      <c r="C362" s="8"/>
    </row>
    <row r="363" spans="2:3" ht="15.75" customHeight="1">
      <c r="B363" s="8"/>
      <c r="C363" s="8"/>
    </row>
    <row r="364" spans="2:3" ht="15.75" customHeight="1">
      <c r="B364" s="8"/>
      <c r="C364" s="8"/>
    </row>
    <row r="365" spans="2:3" ht="15.75" customHeight="1">
      <c r="B365" s="8"/>
      <c r="C365" s="8"/>
    </row>
    <row r="366" spans="2:3" ht="15.75" customHeight="1">
      <c r="B366" s="8"/>
      <c r="C366" s="8"/>
    </row>
    <row r="367" spans="2:3" ht="15.75" customHeight="1">
      <c r="B367" s="8"/>
      <c r="C367" s="8"/>
    </row>
    <row r="368" spans="2:3" ht="15.75" customHeight="1">
      <c r="B368" s="8"/>
      <c r="C368" s="8"/>
    </row>
    <row r="369" spans="2:3" ht="15.75" customHeight="1">
      <c r="B369" s="8"/>
      <c r="C369" s="8"/>
    </row>
    <row r="370" spans="2:3" ht="15.75" customHeight="1">
      <c r="B370" s="8"/>
      <c r="C370" s="8"/>
    </row>
    <row r="371" spans="2:3" ht="15.75" customHeight="1">
      <c r="B371" s="8"/>
      <c r="C371" s="8"/>
    </row>
    <row r="372" spans="2:3" ht="15.75" customHeight="1">
      <c r="B372" s="8"/>
      <c r="C372" s="8"/>
    </row>
    <row r="373" spans="2:3" ht="15.75" customHeight="1">
      <c r="B373" s="8"/>
      <c r="C373" s="8"/>
    </row>
    <row r="374" spans="2:3" ht="15.75" customHeight="1">
      <c r="B374" s="8"/>
      <c r="C374" s="8"/>
    </row>
    <row r="375" spans="2:3" ht="15.75" customHeight="1">
      <c r="B375" s="8"/>
      <c r="C375" s="8"/>
    </row>
    <row r="376" spans="2:3" ht="15.75" customHeight="1">
      <c r="B376" s="8"/>
      <c r="C376" s="8"/>
    </row>
    <row r="377" spans="2:3" ht="15.75" customHeight="1">
      <c r="B377" s="8"/>
      <c r="C377" s="8"/>
    </row>
    <row r="378" spans="2:3" ht="15.75" customHeight="1">
      <c r="B378" s="8"/>
      <c r="C378" s="8"/>
    </row>
    <row r="379" spans="2:3" ht="15.75" customHeight="1">
      <c r="B379" s="8"/>
      <c r="C379" s="8"/>
    </row>
    <row r="380" spans="2:3" ht="15.75" customHeight="1">
      <c r="B380" s="8"/>
      <c r="C380" s="8"/>
    </row>
    <row r="381" spans="2:3" ht="15.75" customHeight="1">
      <c r="B381" s="8"/>
      <c r="C381" s="8"/>
    </row>
    <row r="382" spans="2:3" ht="15.75" customHeight="1">
      <c r="B382" s="8"/>
      <c r="C382" s="8"/>
    </row>
    <row r="383" spans="2:3" ht="15.75" customHeight="1">
      <c r="B383" s="8"/>
      <c r="C383" s="8"/>
    </row>
    <row r="384" spans="2:3" ht="15.75" customHeight="1">
      <c r="B384" s="8"/>
      <c r="C384" s="8"/>
    </row>
    <row r="385" spans="2:3" ht="15.75" customHeight="1">
      <c r="B385" s="8"/>
      <c r="C385" s="8"/>
    </row>
    <row r="386" spans="2:3" ht="15.75" customHeight="1">
      <c r="B386" s="8"/>
      <c r="C386" s="8"/>
    </row>
    <row r="387" spans="2:3" ht="15.75" customHeight="1">
      <c r="B387" s="8"/>
      <c r="C387" s="8"/>
    </row>
    <row r="388" spans="2:3" ht="15.75" customHeight="1">
      <c r="B388" s="8"/>
      <c r="C388" s="8"/>
    </row>
    <row r="389" spans="2:3" ht="15.75" customHeight="1">
      <c r="B389" s="8"/>
      <c r="C389" s="8"/>
    </row>
    <row r="390" spans="2:3" ht="15.75" customHeight="1">
      <c r="B390" s="8"/>
      <c r="C390" s="8"/>
    </row>
    <row r="391" spans="2:3" ht="15.75" customHeight="1">
      <c r="B391" s="8"/>
      <c r="C391" s="8"/>
    </row>
    <row r="392" spans="2:3" ht="15.75" customHeight="1">
      <c r="B392" s="8"/>
      <c r="C392" s="8"/>
    </row>
    <row r="393" spans="2:3" ht="15.75" customHeight="1">
      <c r="B393" s="8"/>
      <c r="C393" s="8"/>
    </row>
    <row r="394" spans="2:3" ht="15.75" customHeight="1">
      <c r="B394" s="8"/>
      <c r="C394" s="8"/>
    </row>
    <row r="395" spans="2:3" ht="15.75" customHeight="1">
      <c r="B395" s="8"/>
      <c r="C395" s="8"/>
    </row>
    <row r="396" spans="2:3" ht="15.75" customHeight="1">
      <c r="B396" s="8"/>
      <c r="C396" s="8"/>
    </row>
    <row r="397" spans="2:3" ht="15.75" customHeight="1">
      <c r="B397" s="8"/>
      <c r="C397" s="8"/>
    </row>
    <row r="398" spans="2:3" ht="15.75" customHeight="1">
      <c r="B398" s="8"/>
      <c r="C398" s="8"/>
    </row>
    <row r="399" spans="2:3" ht="15.75" customHeight="1">
      <c r="B399" s="8"/>
      <c r="C399" s="8"/>
    </row>
    <row r="400" spans="2:3" ht="15.75" customHeight="1">
      <c r="B400" s="8"/>
      <c r="C400" s="8"/>
    </row>
    <row r="401" spans="2:3" ht="15.75" customHeight="1">
      <c r="B401" s="8"/>
      <c r="C401" s="8"/>
    </row>
    <row r="402" spans="2:3" ht="15.75" customHeight="1">
      <c r="B402" s="8"/>
      <c r="C402" s="8"/>
    </row>
    <row r="403" spans="2:3" ht="15.75" customHeight="1">
      <c r="B403" s="8"/>
      <c r="C403" s="8"/>
    </row>
    <row r="404" spans="2:3" ht="15.75" customHeight="1">
      <c r="B404" s="8"/>
      <c r="C404" s="8"/>
    </row>
    <row r="405" spans="2:3" ht="15.75" customHeight="1">
      <c r="B405" s="8"/>
      <c r="C405" s="8"/>
    </row>
    <row r="406" spans="2:3" ht="15.75" customHeight="1">
      <c r="B406" s="8"/>
      <c r="C406" s="8"/>
    </row>
    <row r="407" spans="2:3" ht="15.75" customHeight="1">
      <c r="B407" s="8"/>
      <c r="C407" s="8"/>
    </row>
    <row r="408" spans="2:3" ht="15.75" customHeight="1">
      <c r="B408" s="8"/>
      <c r="C408" s="8"/>
    </row>
    <row r="409" spans="2:3" ht="15.75" customHeight="1">
      <c r="B409" s="8"/>
      <c r="C409" s="8"/>
    </row>
    <row r="410" spans="2:3" ht="15.75" customHeight="1">
      <c r="B410" s="8"/>
      <c r="C410" s="8"/>
    </row>
    <row r="411" spans="2:3" ht="15.75" customHeight="1">
      <c r="B411" s="8"/>
      <c r="C411" s="8"/>
    </row>
    <row r="412" spans="2:3" ht="15.75" customHeight="1">
      <c r="B412" s="8"/>
      <c r="C412" s="8"/>
    </row>
    <row r="413" spans="2:3" ht="15.75" customHeight="1">
      <c r="B413" s="8"/>
      <c r="C413" s="8"/>
    </row>
    <row r="414" spans="2:3" ht="15.75" customHeight="1">
      <c r="B414" s="8"/>
      <c r="C414" s="8"/>
    </row>
    <row r="415" spans="2:3" ht="15.75" customHeight="1">
      <c r="B415" s="8"/>
      <c r="C415" s="8"/>
    </row>
    <row r="416" spans="2:3" ht="15.75" customHeight="1">
      <c r="B416" s="8"/>
      <c r="C416" s="8"/>
    </row>
    <row r="417" spans="2:3" ht="15.75" customHeight="1">
      <c r="B417" s="8"/>
      <c r="C417" s="8"/>
    </row>
    <row r="418" spans="2:3" ht="15.75" customHeight="1">
      <c r="B418" s="8"/>
      <c r="C418" s="8"/>
    </row>
    <row r="419" spans="2:3" ht="15.75" customHeight="1">
      <c r="B419" s="8"/>
      <c r="C419" s="8"/>
    </row>
    <row r="420" spans="2:3" ht="15.75" customHeight="1">
      <c r="B420" s="8"/>
      <c r="C420" s="8"/>
    </row>
    <row r="421" spans="2:3" ht="15.75" customHeight="1">
      <c r="B421" s="8"/>
      <c r="C421" s="8"/>
    </row>
    <row r="422" spans="2:3" ht="15.75" customHeight="1">
      <c r="B422" s="8"/>
      <c r="C422" s="8"/>
    </row>
    <row r="423" spans="2:3" ht="15.75" customHeight="1">
      <c r="B423" s="8"/>
      <c r="C423" s="8"/>
    </row>
    <row r="424" spans="2:3" ht="15.75" customHeight="1">
      <c r="B424" s="8"/>
      <c r="C424" s="8"/>
    </row>
    <row r="425" spans="2:3" ht="15.75" customHeight="1">
      <c r="B425" s="8"/>
      <c r="C425" s="8"/>
    </row>
    <row r="426" spans="2:3" ht="15.75" customHeight="1">
      <c r="B426" s="8"/>
      <c r="C426" s="8"/>
    </row>
    <row r="427" spans="2:3" ht="15.75" customHeight="1">
      <c r="B427" s="8"/>
      <c r="C427" s="8"/>
    </row>
    <row r="428" spans="2:3" ht="15.75" customHeight="1">
      <c r="B428" s="8"/>
      <c r="C428" s="8"/>
    </row>
    <row r="429" spans="2:3" ht="15.75" customHeight="1">
      <c r="B429" s="8"/>
      <c r="C429" s="8"/>
    </row>
    <row r="430" spans="2:3" ht="15.75" customHeight="1">
      <c r="B430" s="8"/>
      <c r="C430" s="8"/>
    </row>
    <row r="431" spans="2:3" ht="15.75" customHeight="1">
      <c r="B431" s="8"/>
      <c r="C431" s="8"/>
    </row>
    <row r="432" spans="2:3" ht="15.75" customHeight="1">
      <c r="B432" s="8"/>
      <c r="C432" s="8"/>
    </row>
    <row r="433" spans="2:3" ht="15.75" customHeight="1">
      <c r="B433" s="8"/>
      <c r="C433" s="8"/>
    </row>
    <row r="434" spans="2:3" ht="15.75" customHeight="1">
      <c r="B434" s="8"/>
      <c r="C434" s="8"/>
    </row>
    <row r="435" spans="2:3" ht="15.75" customHeight="1">
      <c r="B435" s="8"/>
      <c r="C435" s="8"/>
    </row>
    <row r="436" spans="2:3" ht="15.75" customHeight="1">
      <c r="B436" s="8"/>
      <c r="C436" s="8"/>
    </row>
    <row r="437" spans="2:3" ht="15.75" customHeight="1">
      <c r="B437" s="8"/>
      <c r="C437" s="8"/>
    </row>
    <row r="438" spans="2:3" ht="15.75" customHeight="1">
      <c r="B438" s="8"/>
      <c r="C438" s="8"/>
    </row>
    <row r="439" spans="2:3" ht="15.75" customHeight="1">
      <c r="B439" s="8"/>
      <c r="C439" s="8"/>
    </row>
    <row r="440" spans="2:3" ht="15.75" customHeight="1">
      <c r="B440" s="8"/>
      <c r="C440" s="8"/>
    </row>
    <row r="441" spans="2:3" ht="15.75" customHeight="1">
      <c r="B441" s="8"/>
      <c r="C441" s="8"/>
    </row>
    <row r="442" spans="2:3" ht="15.75" customHeight="1">
      <c r="B442" s="8"/>
      <c r="C442" s="8"/>
    </row>
    <row r="443" spans="2:3" ht="15.75" customHeight="1">
      <c r="B443" s="8"/>
      <c r="C443" s="8"/>
    </row>
    <row r="444" spans="2:3" ht="15.75" customHeight="1">
      <c r="B444" s="8"/>
      <c r="C444" s="8"/>
    </row>
    <row r="445" spans="2:3" ht="15.75" customHeight="1">
      <c r="B445" s="8"/>
      <c r="C445" s="8"/>
    </row>
    <row r="446" spans="2:3" ht="15.75" customHeight="1">
      <c r="B446" s="8"/>
      <c r="C446" s="8"/>
    </row>
    <row r="447" spans="2:3" ht="15.75" customHeight="1">
      <c r="B447" s="8"/>
      <c r="C447" s="8"/>
    </row>
    <row r="448" spans="2:3" ht="15.75" customHeight="1">
      <c r="B448" s="8"/>
      <c r="C448" s="8"/>
    </row>
    <row r="449" spans="2:3" ht="15.75" customHeight="1">
      <c r="B449" s="8"/>
      <c r="C449" s="8"/>
    </row>
    <row r="450" spans="2:3" ht="15.75" customHeight="1">
      <c r="B450" s="8"/>
      <c r="C450" s="8"/>
    </row>
    <row r="451" spans="2:3" ht="15.75" customHeight="1">
      <c r="B451" s="8"/>
      <c r="C451" s="8"/>
    </row>
    <row r="452" spans="2:3" ht="15.75" customHeight="1">
      <c r="B452" s="8"/>
      <c r="C452" s="8"/>
    </row>
    <row r="453" spans="2:3" ht="15.75" customHeight="1">
      <c r="B453" s="8"/>
      <c r="C453" s="8"/>
    </row>
    <row r="454" spans="2:3" ht="15.75" customHeight="1">
      <c r="B454" s="8"/>
      <c r="C454" s="8"/>
    </row>
    <row r="455" spans="2:3" ht="15.75" customHeight="1">
      <c r="B455" s="8"/>
      <c r="C455" s="8"/>
    </row>
    <row r="456" spans="2:3" ht="15.75" customHeight="1">
      <c r="B456" s="8"/>
      <c r="C456" s="8"/>
    </row>
    <row r="457" spans="2:3" ht="15.75" customHeight="1">
      <c r="B457" s="8"/>
      <c r="C457" s="8"/>
    </row>
    <row r="458" spans="2:3" ht="15.75" customHeight="1">
      <c r="B458" s="8"/>
      <c r="C458" s="8"/>
    </row>
    <row r="459" spans="2:3" ht="15.75" customHeight="1">
      <c r="B459" s="8"/>
      <c r="C459" s="8"/>
    </row>
    <row r="460" spans="2:3" ht="15.75" customHeight="1">
      <c r="B460" s="8"/>
      <c r="C460" s="8"/>
    </row>
    <row r="461" spans="2:3" ht="15.75" customHeight="1">
      <c r="B461" s="8"/>
      <c r="C461" s="8"/>
    </row>
    <row r="462" spans="2:3" ht="15.75" customHeight="1">
      <c r="B462" s="8"/>
      <c r="C462" s="8"/>
    </row>
    <row r="463" spans="2:3" ht="15.75" customHeight="1">
      <c r="B463" s="8"/>
      <c r="C463" s="8"/>
    </row>
    <row r="464" spans="2:3" ht="15.75" customHeight="1">
      <c r="B464" s="8"/>
      <c r="C464" s="8"/>
    </row>
    <row r="465" spans="2:3" ht="15.75" customHeight="1">
      <c r="B465" s="8"/>
      <c r="C465" s="8"/>
    </row>
    <row r="466" spans="2:3" ht="15.75" customHeight="1">
      <c r="B466" s="8"/>
      <c r="C466" s="8"/>
    </row>
    <row r="467" spans="2:3" ht="15.75" customHeight="1">
      <c r="B467" s="8"/>
      <c r="C467" s="8"/>
    </row>
    <row r="468" spans="2:3" ht="15.75" customHeight="1">
      <c r="B468" s="8"/>
      <c r="C468" s="8"/>
    </row>
    <row r="469" spans="2:3" ht="15.75" customHeight="1">
      <c r="B469" s="8"/>
      <c r="C469" s="8"/>
    </row>
    <row r="470" spans="2:3" ht="15.75" customHeight="1">
      <c r="B470" s="8"/>
      <c r="C470" s="8"/>
    </row>
    <row r="471" spans="2:3" ht="15.75" customHeight="1">
      <c r="B471" s="8"/>
      <c r="C471" s="8"/>
    </row>
    <row r="472" spans="2:3" ht="15.75" customHeight="1">
      <c r="B472" s="8"/>
      <c r="C472" s="8"/>
    </row>
    <row r="473" spans="2:3" ht="15.75" customHeight="1">
      <c r="B473" s="8"/>
      <c r="C473" s="8"/>
    </row>
    <row r="474" spans="2:3" ht="15.75" customHeight="1">
      <c r="B474" s="8"/>
      <c r="C474" s="8"/>
    </row>
    <row r="475" spans="2:3" ht="15.75" customHeight="1">
      <c r="B475" s="8"/>
      <c r="C475" s="8"/>
    </row>
    <row r="476" spans="2:3" ht="15.75" customHeight="1">
      <c r="B476" s="8"/>
      <c r="C476" s="8"/>
    </row>
    <row r="477" spans="2:3" ht="15.75" customHeight="1">
      <c r="B477" s="8"/>
      <c r="C477" s="8"/>
    </row>
    <row r="478" spans="2:3" ht="15.75" customHeight="1">
      <c r="B478" s="8"/>
      <c r="C478" s="8"/>
    </row>
    <row r="479" spans="2:3" ht="15.75" customHeight="1">
      <c r="B479" s="8"/>
      <c r="C479" s="8"/>
    </row>
    <row r="480" spans="2:3" ht="15.75" customHeight="1">
      <c r="B480" s="8"/>
      <c r="C480" s="8"/>
    </row>
    <row r="481" spans="2:3" ht="15.75" customHeight="1">
      <c r="B481" s="8"/>
      <c r="C481" s="8"/>
    </row>
    <row r="482" spans="2:3" ht="15.75" customHeight="1">
      <c r="B482" s="8"/>
      <c r="C482" s="8"/>
    </row>
    <row r="483" spans="2:3" ht="15.75" customHeight="1">
      <c r="B483" s="8"/>
      <c r="C483" s="8"/>
    </row>
    <row r="484" spans="2:3" ht="15.75" customHeight="1">
      <c r="B484" s="8"/>
      <c r="C484" s="8"/>
    </row>
    <row r="485" spans="2:3" ht="15.75" customHeight="1">
      <c r="B485" s="8"/>
      <c r="C485" s="8"/>
    </row>
    <row r="486" spans="2:3" ht="15.75" customHeight="1">
      <c r="B486" s="8"/>
      <c r="C486" s="8"/>
    </row>
    <row r="487" spans="2:3" ht="15.75" customHeight="1">
      <c r="B487" s="8"/>
      <c r="C487" s="8"/>
    </row>
    <row r="488" spans="2:3" ht="15.75" customHeight="1">
      <c r="B488" s="8"/>
      <c r="C488" s="8"/>
    </row>
    <row r="489" spans="2:3" ht="15.75" customHeight="1">
      <c r="B489" s="8"/>
      <c r="C489" s="8"/>
    </row>
    <row r="490" spans="2:3" ht="15.75" customHeight="1">
      <c r="B490" s="8"/>
      <c r="C490" s="8"/>
    </row>
    <row r="491" spans="2:3" ht="15.75" customHeight="1">
      <c r="B491" s="8"/>
      <c r="C491" s="8"/>
    </row>
    <row r="492" spans="2:3" ht="15.75" customHeight="1">
      <c r="B492" s="8"/>
      <c r="C492" s="8"/>
    </row>
    <row r="493" spans="2:3" ht="15.75" customHeight="1">
      <c r="B493" s="8"/>
      <c r="C493" s="8"/>
    </row>
    <row r="494" spans="2:3" ht="15.75" customHeight="1">
      <c r="B494" s="8"/>
      <c r="C494" s="8"/>
    </row>
    <row r="495" spans="2:3" ht="15.75" customHeight="1">
      <c r="B495" s="8"/>
      <c r="C495" s="8"/>
    </row>
    <row r="496" spans="2:3" ht="15.75" customHeight="1">
      <c r="B496" s="8"/>
      <c r="C496" s="8"/>
    </row>
    <row r="497" spans="2:3" ht="15.75" customHeight="1">
      <c r="B497" s="8"/>
      <c r="C497" s="8"/>
    </row>
    <row r="498" spans="2:3" ht="15.75" customHeight="1">
      <c r="B498" s="8"/>
      <c r="C498" s="8"/>
    </row>
    <row r="499" spans="2:3" ht="15.75" customHeight="1">
      <c r="B499" s="8"/>
      <c r="C499" s="8"/>
    </row>
    <row r="500" spans="2:3" ht="15.75" customHeight="1">
      <c r="B500" s="8"/>
      <c r="C500" s="8"/>
    </row>
    <row r="501" spans="2:3" ht="15.75" customHeight="1">
      <c r="B501" s="8"/>
      <c r="C501" s="8"/>
    </row>
    <row r="502" spans="2:3" ht="15.75" customHeight="1">
      <c r="B502" s="8"/>
      <c r="C502" s="8"/>
    </row>
    <row r="503" spans="2:3" ht="15.75" customHeight="1">
      <c r="B503" s="8"/>
      <c r="C503" s="8"/>
    </row>
    <row r="504" spans="2:3" ht="15.75" customHeight="1">
      <c r="B504" s="8"/>
      <c r="C504" s="8"/>
    </row>
    <row r="505" spans="2:3" ht="15.75" customHeight="1">
      <c r="B505" s="8"/>
      <c r="C505" s="8"/>
    </row>
    <row r="506" spans="2:3" ht="15.75" customHeight="1">
      <c r="B506" s="8"/>
      <c r="C506" s="8"/>
    </row>
    <row r="507" spans="2:3" ht="15.75" customHeight="1">
      <c r="B507" s="8"/>
      <c r="C507" s="8"/>
    </row>
    <row r="508" spans="2:3" ht="15.75" customHeight="1">
      <c r="B508" s="8"/>
      <c r="C508" s="8"/>
    </row>
    <row r="509" spans="2:3" ht="15.75" customHeight="1">
      <c r="B509" s="8"/>
      <c r="C509" s="8"/>
    </row>
    <row r="510" spans="2:3" ht="15.75" customHeight="1">
      <c r="B510" s="8"/>
      <c r="C510" s="8"/>
    </row>
    <row r="511" spans="2:3" ht="15.75" customHeight="1">
      <c r="B511" s="8"/>
      <c r="C511" s="8"/>
    </row>
    <row r="512" spans="2:3" ht="15.75" customHeight="1">
      <c r="B512" s="8"/>
      <c r="C512" s="8"/>
    </row>
    <row r="513" spans="2:3" ht="15.75" customHeight="1">
      <c r="B513" s="8"/>
      <c r="C513" s="8"/>
    </row>
    <row r="514" spans="2:3" ht="15.75" customHeight="1">
      <c r="B514" s="8"/>
      <c r="C514" s="8"/>
    </row>
    <row r="515" spans="2:3" ht="15.75" customHeight="1">
      <c r="B515" s="8"/>
      <c r="C515" s="8"/>
    </row>
    <row r="516" spans="2:3" ht="15.75" customHeight="1">
      <c r="B516" s="8"/>
      <c r="C516" s="8"/>
    </row>
    <row r="517" spans="2:3" ht="15.75" customHeight="1">
      <c r="B517" s="8"/>
      <c r="C517" s="8"/>
    </row>
    <row r="518" spans="2:3" ht="15.75" customHeight="1">
      <c r="B518" s="8"/>
      <c r="C518" s="8"/>
    </row>
    <row r="519" spans="2:3" ht="15.75" customHeight="1">
      <c r="B519" s="8"/>
      <c r="C519" s="8"/>
    </row>
    <row r="520" spans="2:3" ht="15.75" customHeight="1">
      <c r="B520" s="8"/>
      <c r="C520" s="8"/>
    </row>
    <row r="521" spans="2:3" ht="15.75" customHeight="1">
      <c r="B521" s="8"/>
      <c r="C521" s="8"/>
    </row>
    <row r="522" spans="2:3" ht="15.75" customHeight="1">
      <c r="B522" s="8"/>
      <c r="C522" s="8"/>
    </row>
    <row r="523" spans="2:3" ht="15.75" customHeight="1">
      <c r="B523" s="8"/>
      <c r="C523" s="8"/>
    </row>
    <row r="524" spans="2:3" ht="15.75" customHeight="1">
      <c r="B524" s="8"/>
      <c r="C524" s="8"/>
    </row>
    <row r="525" spans="2:3" ht="15.75" customHeight="1">
      <c r="B525" s="8"/>
      <c r="C525" s="8"/>
    </row>
    <row r="526" spans="2:3" ht="15.75" customHeight="1">
      <c r="B526" s="8"/>
      <c r="C526" s="8"/>
    </row>
    <row r="527" spans="2:3" ht="15.75" customHeight="1">
      <c r="B527" s="8"/>
      <c r="C527" s="8"/>
    </row>
    <row r="528" spans="2:3" ht="15.75" customHeight="1">
      <c r="B528" s="8"/>
      <c r="C528" s="8"/>
    </row>
    <row r="529" spans="2:3" ht="15.75" customHeight="1">
      <c r="B529" s="8"/>
      <c r="C529" s="8"/>
    </row>
    <row r="530" spans="2:3" ht="15.75" customHeight="1">
      <c r="B530" s="8"/>
      <c r="C530" s="8"/>
    </row>
    <row r="531" spans="2:3" ht="15.75" customHeight="1">
      <c r="B531" s="8"/>
      <c r="C531" s="8"/>
    </row>
    <row r="532" spans="2:3" ht="15.75" customHeight="1">
      <c r="B532" s="8"/>
      <c r="C532" s="8"/>
    </row>
    <row r="533" spans="2:3" ht="15.75" customHeight="1">
      <c r="B533" s="8"/>
      <c r="C533" s="8"/>
    </row>
    <row r="534" spans="2:3" ht="15.75" customHeight="1">
      <c r="B534" s="8"/>
      <c r="C534" s="8"/>
    </row>
    <row r="535" spans="2:3" ht="15.75" customHeight="1">
      <c r="B535" s="8"/>
      <c r="C535" s="8"/>
    </row>
    <row r="536" spans="2:3" ht="15.75" customHeight="1">
      <c r="B536" s="8"/>
      <c r="C536" s="8"/>
    </row>
    <row r="537" spans="2:3" ht="15.75" customHeight="1">
      <c r="B537" s="8"/>
      <c r="C537" s="8"/>
    </row>
    <row r="538" spans="2:3" ht="15.75" customHeight="1">
      <c r="B538" s="8"/>
      <c r="C538" s="8"/>
    </row>
    <row r="539" spans="2:3" ht="15.75" customHeight="1">
      <c r="B539" s="8"/>
      <c r="C539" s="8"/>
    </row>
    <row r="540" spans="2:3" ht="15.75" customHeight="1">
      <c r="B540" s="8"/>
      <c r="C540" s="8"/>
    </row>
    <row r="541" spans="2:3" ht="15.75" customHeight="1">
      <c r="B541" s="8"/>
      <c r="C541" s="8"/>
    </row>
    <row r="542" spans="2:3" ht="15.75" customHeight="1">
      <c r="B542" s="8"/>
      <c r="C542" s="8"/>
    </row>
    <row r="543" spans="2:3" ht="15.75" customHeight="1">
      <c r="B543" s="8"/>
      <c r="C543" s="8"/>
    </row>
    <row r="544" spans="2:3" ht="15.75" customHeight="1">
      <c r="B544" s="8"/>
      <c r="C544" s="8"/>
    </row>
    <row r="545" spans="2:3" ht="15.75" customHeight="1">
      <c r="B545" s="8"/>
      <c r="C545" s="8"/>
    </row>
    <row r="546" spans="2:3" ht="15.75" customHeight="1">
      <c r="B546" s="8"/>
      <c r="C546" s="8"/>
    </row>
    <row r="547" spans="2:3" ht="15.75" customHeight="1">
      <c r="B547" s="8"/>
      <c r="C547" s="8"/>
    </row>
    <row r="548" spans="2:3" ht="15.75" customHeight="1">
      <c r="B548" s="8"/>
      <c r="C548" s="8"/>
    </row>
    <row r="549" spans="2:3" ht="15.75" customHeight="1">
      <c r="B549" s="8"/>
      <c r="C549" s="8"/>
    </row>
    <row r="550" spans="2:3" ht="15.75" customHeight="1">
      <c r="B550" s="8"/>
      <c r="C550" s="8"/>
    </row>
    <row r="551" spans="2:3" ht="15.75" customHeight="1">
      <c r="B551" s="8"/>
      <c r="C551" s="8"/>
    </row>
    <row r="552" spans="2:3" ht="15.75" customHeight="1">
      <c r="B552" s="8"/>
      <c r="C552" s="8"/>
    </row>
    <row r="553" spans="2:3" ht="15.75" customHeight="1">
      <c r="B553" s="8"/>
      <c r="C553" s="8"/>
    </row>
    <row r="554" spans="2:3" ht="15.75" customHeight="1">
      <c r="B554" s="8"/>
      <c r="C554" s="8"/>
    </row>
    <row r="555" spans="2:3" ht="15.75" customHeight="1">
      <c r="B555" s="8"/>
      <c r="C555" s="8"/>
    </row>
    <row r="556" spans="2:3" ht="15.75" customHeight="1">
      <c r="B556" s="8"/>
      <c r="C556" s="8"/>
    </row>
    <row r="557" spans="2:3" ht="15.75" customHeight="1">
      <c r="B557" s="8"/>
      <c r="C557" s="8"/>
    </row>
    <row r="558" spans="2:3" ht="15.75" customHeight="1">
      <c r="B558" s="8"/>
      <c r="C558" s="8"/>
    </row>
    <row r="559" spans="2:3" ht="15.75" customHeight="1">
      <c r="B559" s="8"/>
      <c r="C559" s="8"/>
    </row>
    <row r="560" spans="2:3" ht="15.75" customHeight="1">
      <c r="B560" s="8"/>
      <c r="C560" s="8"/>
    </row>
    <row r="561" spans="2:3" ht="15.75" customHeight="1">
      <c r="B561" s="8"/>
      <c r="C561" s="8"/>
    </row>
    <row r="562" spans="2:3" ht="15.75" customHeight="1">
      <c r="B562" s="8"/>
      <c r="C562" s="8"/>
    </row>
    <row r="563" spans="2:3" ht="15.75" customHeight="1">
      <c r="B563" s="8"/>
      <c r="C563" s="8"/>
    </row>
    <row r="564" spans="2:3" ht="15.75" customHeight="1">
      <c r="B564" s="8"/>
      <c r="C564" s="8"/>
    </row>
    <row r="565" spans="2:3" ht="15.75" customHeight="1">
      <c r="B565" s="8"/>
      <c r="C565" s="8"/>
    </row>
    <row r="566" spans="2:3" ht="15.75" customHeight="1">
      <c r="B566" s="8"/>
      <c r="C566" s="8"/>
    </row>
    <row r="567" spans="2:3" ht="15.75" customHeight="1">
      <c r="B567" s="8"/>
      <c r="C567" s="8"/>
    </row>
    <row r="568" spans="2:3" ht="15.75" customHeight="1">
      <c r="B568" s="8"/>
      <c r="C568" s="8"/>
    </row>
    <row r="569" spans="2:3" ht="15.75" customHeight="1">
      <c r="B569" s="8"/>
      <c r="C569" s="8"/>
    </row>
    <row r="570" spans="2:3" ht="15.75" customHeight="1">
      <c r="B570" s="8"/>
      <c r="C570" s="8"/>
    </row>
    <row r="571" spans="2:3" ht="15.75" customHeight="1">
      <c r="B571" s="8"/>
      <c r="C571" s="8"/>
    </row>
    <row r="572" spans="2:3" ht="15.75" customHeight="1">
      <c r="B572" s="8"/>
      <c r="C572" s="8"/>
    </row>
    <row r="573" spans="2:3" ht="15.75" customHeight="1">
      <c r="B573" s="8"/>
      <c r="C573" s="8"/>
    </row>
    <row r="574" spans="2:3" ht="15.75" customHeight="1">
      <c r="B574" s="8"/>
      <c r="C574" s="8"/>
    </row>
    <row r="575" spans="2:3" ht="15.75" customHeight="1">
      <c r="B575" s="8"/>
      <c r="C575" s="8"/>
    </row>
    <row r="576" spans="2:3" ht="15.75" customHeight="1">
      <c r="B576" s="8"/>
      <c r="C576" s="8"/>
    </row>
    <row r="577" spans="2:3" ht="15.75" customHeight="1">
      <c r="B577" s="8"/>
      <c r="C577" s="8"/>
    </row>
    <row r="578" spans="2:3" ht="15.75" customHeight="1">
      <c r="B578" s="8"/>
      <c r="C578" s="8"/>
    </row>
    <row r="579" spans="2:3" ht="15.75" customHeight="1">
      <c r="B579" s="8"/>
      <c r="C579" s="8"/>
    </row>
    <row r="580" spans="2:3" ht="15.75" customHeight="1">
      <c r="B580" s="8"/>
      <c r="C580" s="8"/>
    </row>
    <row r="581" spans="2:3" ht="15.75" customHeight="1">
      <c r="B581" s="8"/>
      <c r="C581" s="8"/>
    </row>
    <row r="582" spans="2:3" ht="15.75" customHeight="1">
      <c r="B582" s="8"/>
      <c r="C582" s="8"/>
    </row>
    <row r="583" spans="2:3" ht="15.75" customHeight="1">
      <c r="B583" s="8"/>
      <c r="C583" s="8"/>
    </row>
    <row r="584" spans="2:3" ht="15.75" customHeight="1">
      <c r="B584" s="8"/>
      <c r="C584" s="8"/>
    </row>
    <row r="585" spans="2:3" ht="15.75" customHeight="1">
      <c r="B585" s="8"/>
      <c r="C585" s="8"/>
    </row>
    <row r="586" spans="2:3" ht="15.75" customHeight="1">
      <c r="B586" s="8"/>
      <c r="C586" s="8"/>
    </row>
    <row r="587" spans="2:3" ht="15.75" customHeight="1">
      <c r="B587" s="8"/>
      <c r="C587" s="8"/>
    </row>
    <row r="588" spans="2:3" ht="15.75" customHeight="1">
      <c r="B588" s="8"/>
      <c r="C588" s="8"/>
    </row>
    <row r="589" spans="2:3" ht="15.75" customHeight="1">
      <c r="B589" s="8"/>
      <c r="C589" s="8"/>
    </row>
    <row r="590" spans="2:3" ht="15.75" customHeight="1">
      <c r="B590" s="8"/>
      <c r="C590" s="8"/>
    </row>
    <row r="591" spans="2:3" ht="15.75" customHeight="1">
      <c r="B591" s="8"/>
      <c r="C591" s="8"/>
    </row>
    <row r="592" spans="2:3" ht="15.75" customHeight="1">
      <c r="B592" s="8"/>
      <c r="C592" s="8"/>
    </row>
    <row r="593" spans="2:3" ht="15.75" customHeight="1">
      <c r="B593" s="8"/>
      <c r="C593" s="8"/>
    </row>
    <row r="594" spans="2:3" ht="15.75" customHeight="1">
      <c r="B594" s="8"/>
      <c r="C594" s="8"/>
    </row>
    <row r="595" spans="2:3" ht="15.75" customHeight="1">
      <c r="B595" s="8"/>
      <c r="C595" s="8"/>
    </row>
    <row r="596" spans="2:3" ht="15.75" customHeight="1">
      <c r="B596" s="8"/>
      <c r="C596" s="8"/>
    </row>
    <row r="597" spans="2:3" ht="15.75" customHeight="1">
      <c r="B597" s="8"/>
      <c r="C597" s="8"/>
    </row>
    <row r="598" spans="2:3" ht="15.75" customHeight="1">
      <c r="B598" s="8"/>
      <c r="C598" s="8"/>
    </row>
    <row r="599" spans="2:3" ht="15.75" customHeight="1">
      <c r="B599" s="8"/>
      <c r="C599" s="8"/>
    </row>
    <row r="600" spans="2:3" ht="15.75" customHeight="1">
      <c r="B600" s="8"/>
      <c r="C600" s="8"/>
    </row>
    <row r="601" spans="2:3" ht="15.75" customHeight="1">
      <c r="B601" s="8"/>
      <c r="C601" s="8"/>
    </row>
    <row r="602" spans="2:3" ht="15.75" customHeight="1">
      <c r="B602" s="8"/>
      <c r="C602" s="8"/>
    </row>
    <row r="603" spans="2:3" ht="15.75" customHeight="1">
      <c r="B603" s="8"/>
      <c r="C603" s="8"/>
    </row>
    <row r="604" spans="2:3" ht="15.75" customHeight="1">
      <c r="B604" s="8"/>
      <c r="C604" s="8"/>
    </row>
    <row r="605" spans="2:3" ht="15.75" customHeight="1">
      <c r="B605" s="8"/>
      <c r="C605" s="8"/>
    </row>
    <row r="606" spans="2:3" ht="15.75" customHeight="1">
      <c r="B606" s="8"/>
      <c r="C606" s="8"/>
    </row>
    <row r="607" spans="2:3" ht="15.75" customHeight="1">
      <c r="B607" s="8"/>
      <c r="C607" s="8"/>
    </row>
    <row r="608" spans="2:3" ht="15.75" customHeight="1">
      <c r="B608" s="8"/>
      <c r="C608" s="8"/>
    </row>
    <row r="609" spans="2:3" ht="15.75" customHeight="1">
      <c r="B609" s="8"/>
      <c r="C609" s="8"/>
    </row>
    <row r="610" spans="2:3" ht="15.75" customHeight="1">
      <c r="B610" s="8"/>
      <c r="C610" s="8"/>
    </row>
    <row r="611" spans="2:3" ht="15.75" customHeight="1">
      <c r="B611" s="8"/>
      <c r="C611" s="8"/>
    </row>
    <row r="612" spans="2:3" ht="15.75" customHeight="1">
      <c r="B612" s="8"/>
      <c r="C612" s="8"/>
    </row>
    <row r="613" spans="2:3" ht="15.75" customHeight="1">
      <c r="B613" s="8"/>
      <c r="C613" s="8"/>
    </row>
    <row r="614" spans="2:3" ht="15.75" customHeight="1">
      <c r="B614" s="8"/>
      <c r="C614" s="8"/>
    </row>
    <row r="615" spans="2:3" ht="15.75" customHeight="1">
      <c r="B615" s="8"/>
      <c r="C615" s="8"/>
    </row>
    <row r="616" spans="2:3" ht="15.75" customHeight="1">
      <c r="B616" s="8"/>
      <c r="C616" s="8"/>
    </row>
    <row r="617" spans="2:3" ht="15.75" customHeight="1">
      <c r="B617" s="8"/>
      <c r="C617" s="8"/>
    </row>
    <row r="618" spans="2:3" ht="15.75" customHeight="1">
      <c r="B618" s="8"/>
      <c r="C618" s="8"/>
    </row>
    <row r="619" spans="2:3" ht="15.75" customHeight="1">
      <c r="B619" s="8"/>
      <c r="C619" s="8"/>
    </row>
    <row r="620" spans="2:3" ht="15.75" customHeight="1">
      <c r="B620" s="8"/>
      <c r="C620" s="8"/>
    </row>
    <row r="621" spans="2:3" ht="15.75" customHeight="1">
      <c r="B621" s="8"/>
      <c r="C621" s="8"/>
    </row>
    <row r="622" spans="2:3" ht="15.75" customHeight="1">
      <c r="B622" s="8"/>
      <c r="C622" s="8"/>
    </row>
    <row r="623" spans="2:3" ht="15.75" customHeight="1">
      <c r="B623" s="8"/>
      <c r="C623" s="8"/>
    </row>
    <row r="624" spans="2:3" ht="15.75" customHeight="1">
      <c r="B624" s="8"/>
      <c r="C624" s="8"/>
    </row>
    <row r="625" spans="2:3" ht="15.75" customHeight="1">
      <c r="B625" s="8"/>
      <c r="C625" s="8"/>
    </row>
    <row r="626" spans="2:3" ht="15.75" customHeight="1">
      <c r="B626" s="8"/>
      <c r="C626" s="8"/>
    </row>
    <row r="627" spans="2:3" ht="15.75" customHeight="1">
      <c r="B627" s="8"/>
      <c r="C627" s="8"/>
    </row>
    <row r="628" spans="2:3" ht="15.75" customHeight="1">
      <c r="B628" s="8"/>
      <c r="C628" s="8"/>
    </row>
    <row r="629" spans="2:3" ht="15.75" customHeight="1">
      <c r="B629" s="8"/>
      <c r="C629" s="8"/>
    </row>
    <row r="630" spans="2:3" ht="15.75" customHeight="1">
      <c r="B630" s="8"/>
      <c r="C630" s="8"/>
    </row>
    <row r="631" spans="2:3" ht="15.75" customHeight="1">
      <c r="B631" s="8"/>
      <c r="C631" s="8"/>
    </row>
    <row r="632" spans="2:3" ht="15.75" customHeight="1">
      <c r="B632" s="8"/>
      <c r="C632" s="8"/>
    </row>
    <row r="633" spans="2:3" ht="15.75" customHeight="1">
      <c r="B633" s="8"/>
      <c r="C633" s="8"/>
    </row>
    <row r="634" spans="2:3" ht="15.75" customHeight="1">
      <c r="B634" s="8"/>
      <c r="C634" s="8"/>
    </row>
    <row r="635" spans="2:3" ht="15.75" customHeight="1">
      <c r="B635" s="8"/>
      <c r="C635" s="8"/>
    </row>
    <row r="636" spans="2:3" ht="15.75" customHeight="1">
      <c r="B636" s="8"/>
      <c r="C636" s="8"/>
    </row>
    <row r="637" spans="2:3" ht="15.75" customHeight="1">
      <c r="B637" s="8"/>
      <c r="C637" s="8"/>
    </row>
    <row r="638" spans="2:3" ht="15.75" customHeight="1">
      <c r="B638" s="8"/>
      <c r="C638" s="8"/>
    </row>
    <row r="639" spans="2:3" ht="15.75" customHeight="1">
      <c r="B639" s="8"/>
      <c r="C639" s="8"/>
    </row>
    <row r="640" spans="2:3" ht="15.75" customHeight="1">
      <c r="B640" s="8"/>
      <c r="C640" s="8"/>
    </row>
    <row r="641" spans="2:3" ht="15.75" customHeight="1">
      <c r="B641" s="8"/>
      <c r="C641" s="8"/>
    </row>
    <row r="642" spans="2:3" ht="15.75" customHeight="1">
      <c r="B642" s="8"/>
      <c r="C642" s="8"/>
    </row>
    <row r="643" spans="2:3" ht="15.75" customHeight="1">
      <c r="B643" s="8"/>
      <c r="C643" s="8"/>
    </row>
    <row r="644" spans="2:3" ht="15.75" customHeight="1">
      <c r="B644" s="8"/>
      <c r="C644" s="8"/>
    </row>
    <row r="645" spans="2:3" ht="15.75" customHeight="1">
      <c r="B645" s="8"/>
      <c r="C645" s="8"/>
    </row>
    <row r="646" spans="2:3" ht="15.75" customHeight="1">
      <c r="B646" s="8"/>
      <c r="C646" s="8"/>
    </row>
    <row r="647" spans="2:3" ht="15.75" customHeight="1">
      <c r="B647" s="8"/>
      <c r="C647" s="8"/>
    </row>
    <row r="648" spans="2:3" ht="15.75" customHeight="1">
      <c r="B648" s="8"/>
      <c r="C648" s="8"/>
    </row>
    <row r="649" spans="2:3" ht="15.75" customHeight="1">
      <c r="B649" s="8"/>
      <c r="C649" s="8"/>
    </row>
    <row r="650" spans="2:3" ht="15.75" customHeight="1">
      <c r="B650" s="8"/>
      <c r="C650" s="8"/>
    </row>
    <row r="651" spans="2:3" ht="15.75" customHeight="1">
      <c r="B651" s="8"/>
      <c r="C651" s="8"/>
    </row>
    <row r="652" spans="2:3" ht="15.75" customHeight="1">
      <c r="B652" s="8"/>
      <c r="C652" s="8"/>
    </row>
    <row r="653" spans="2:3" ht="15.75" customHeight="1">
      <c r="B653" s="8"/>
      <c r="C653" s="8"/>
    </row>
    <row r="654" spans="2:3" ht="15.75" customHeight="1">
      <c r="B654" s="8"/>
      <c r="C654" s="8"/>
    </row>
    <row r="655" spans="2:3" ht="15.75" customHeight="1">
      <c r="B655" s="8"/>
      <c r="C655" s="8"/>
    </row>
    <row r="656" spans="2:3" ht="15.75" customHeight="1">
      <c r="B656" s="8"/>
      <c r="C656" s="8"/>
    </row>
    <row r="657" spans="2:3" ht="15.75" customHeight="1">
      <c r="B657" s="8"/>
      <c r="C657" s="8"/>
    </row>
    <row r="658" spans="2:3" ht="15.75" customHeight="1">
      <c r="B658" s="8"/>
      <c r="C658" s="8"/>
    </row>
    <row r="659" spans="2:3" ht="15.75" customHeight="1">
      <c r="B659" s="8"/>
      <c r="C659" s="8"/>
    </row>
    <row r="660" spans="2:3" ht="15.75" customHeight="1">
      <c r="B660" s="8"/>
      <c r="C660" s="8"/>
    </row>
    <row r="661" spans="2:3" ht="15.75" customHeight="1">
      <c r="B661" s="8"/>
      <c r="C661" s="8"/>
    </row>
    <row r="662" spans="2:3" ht="15.75" customHeight="1">
      <c r="B662" s="8"/>
      <c r="C662" s="8"/>
    </row>
    <row r="663" spans="2:3" ht="15.75" customHeight="1">
      <c r="B663" s="8"/>
      <c r="C663" s="8"/>
    </row>
    <row r="664" spans="2:3" ht="15.75" customHeight="1">
      <c r="B664" s="8"/>
      <c r="C664" s="8"/>
    </row>
    <row r="665" spans="2:3" ht="15.75" customHeight="1">
      <c r="B665" s="8"/>
      <c r="C665" s="8"/>
    </row>
    <row r="666" spans="2:3" ht="15.75" customHeight="1">
      <c r="B666" s="8"/>
      <c r="C666" s="8"/>
    </row>
    <row r="667" spans="2:3" ht="15.75" customHeight="1">
      <c r="B667" s="8"/>
      <c r="C667" s="8"/>
    </row>
    <row r="668" spans="2:3" ht="15.75" customHeight="1">
      <c r="B668" s="8"/>
      <c r="C668" s="8"/>
    </row>
    <row r="669" spans="2:3" ht="15.75" customHeight="1">
      <c r="B669" s="8"/>
      <c r="C669" s="8"/>
    </row>
    <row r="670" spans="2:3" ht="15.75" customHeight="1">
      <c r="B670" s="8"/>
      <c r="C670" s="8"/>
    </row>
    <row r="671" spans="2:3" ht="15.75" customHeight="1">
      <c r="B671" s="8"/>
      <c r="C671" s="8"/>
    </row>
    <row r="672" spans="2:3" ht="15.75" customHeight="1">
      <c r="B672" s="8"/>
      <c r="C672" s="8"/>
    </row>
    <row r="673" spans="2:3" ht="15.75" customHeight="1">
      <c r="B673" s="8"/>
      <c r="C673" s="8"/>
    </row>
    <row r="674" spans="2:3" ht="15.75" customHeight="1">
      <c r="B674" s="8"/>
      <c r="C674" s="8"/>
    </row>
    <row r="675" spans="2:3" ht="15.75" customHeight="1">
      <c r="B675" s="8"/>
      <c r="C675" s="8"/>
    </row>
    <row r="676" spans="2:3" ht="15.75" customHeight="1">
      <c r="B676" s="8"/>
      <c r="C676" s="8"/>
    </row>
    <row r="677" spans="2:3" ht="15.75" customHeight="1">
      <c r="B677" s="8"/>
      <c r="C677" s="8"/>
    </row>
    <row r="678" spans="2:3" ht="15.75" customHeight="1">
      <c r="B678" s="8"/>
      <c r="C678" s="8"/>
    </row>
    <row r="679" spans="2:3" ht="15.75" customHeight="1">
      <c r="B679" s="8"/>
      <c r="C679" s="8"/>
    </row>
    <row r="680" spans="2:3" ht="15.75" customHeight="1">
      <c r="B680" s="8"/>
      <c r="C680" s="8"/>
    </row>
    <row r="681" spans="2:3" ht="15.75" customHeight="1">
      <c r="B681" s="8"/>
      <c r="C681" s="8"/>
    </row>
    <row r="682" spans="2:3" ht="15.75" customHeight="1">
      <c r="B682" s="8"/>
      <c r="C682" s="8"/>
    </row>
    <row r="683" spans="2:3" ht="15.75" customHeight="1">
      <c r="B683" s="8"/>
      <c r="C683" s="8"/>
    </row>
    <row r="684" spans="2:3" ht="15.75" customHeight="1">
      <c r="B684" s="8"/>
      <c r="C684" s="8"/>
    </row>
    <row r="685" spans="2:3" ht="15.75" customHeight="1">
      <c r="B685" s="8"/>
      <c r="C685" s="8"/>
    </row>
    <row r="686" spans="2:3" ht="15.75" customHeight="1">
      <c r="B686" s="8"/>
      <c r="C686" s="8"/>
    </row>
    <row r="687" spans="2:3" ht="15.75" customHeight="1">
      <c r="B687" s="8"/>
      <c r="C687" s="8"/>
    </row>
    <row r="688" spans="2:3" ht="15.75" customHeight="1">
      <c r="B688" s="8"/>
      <c r="C688" s="8"/>
    </row>
    <row r="689" spans="2:3" ht="15.75" customHeight="1">
      <c r="B689" s="8"/>
      <c r="C689" s="8"/>
    </row>
    <row r="690" spans="2:3" ht="15.75" customHeight="1">
      <c r="B690" s="8"/>
      <c r="C690" s="8"/>
    </row>
    <row r="691" spans="2:3" ht="15.75" customHeight="1">
      <c r="B691" s="8"/>
      <c r="C691" s="8"/>
    </row>
    <row r="692" spans="2:3" ht="15.75" customHeight="1">
      <c r="B692" s="8"/>
      <c r="C692" s="8"/>
    </row>
    <row r="693" spans="2:3" ht="15.75" customHeight="1">
      <c r="B693" s="8"/>
      <c r="C693" s="8"/>
    </row>
    <row r="694" spans="2:3" ht="15.75" customHeight="1">
      <c r="B694" s="8"/>
      <c r="C694" s="8"/>
    </row>
    <row r="695" spans="2:3" ht="15.75" customHeight="1">
      <c r="B695" s="8"/>
      <c r="C695" s="8"/>
    </row>
    <row r="696" spans="2:3" ht="15.75" customHeight="1">
      <c r="B696" s="8"/>
      <c r="C696" s="8"/>
    </row>
    <row r="697" spans="2:3" ht="15.75" customHeight="1">
      <c r="B697" s="8"/>
      <c r="C697" s="8"/>
    </row>
    <row r="698" spans="2:3" ht="15.75" customHeight="1">
      <c r="B698" s="8"/>
      <c r="C698" s="8"/>
    </row>
    <row r="699" spans="2:3" ht="15.75" customHeight="1">
      <c r="B699" s="8"/>
      <c r="C699" s="8"/>
    </row>
    <row r="700" spans="2:3" ht="15.75" customHeight="1">
      <c r="B700" s="8"/>
      <c r="C700" s="8"/>
    </row>
    <row r="701" spans="2:3" ht="15.75" customHeight="1">
      <c r="B701" s="8"/>
      <c r="C701" s="8"/>
    </row>
    <row r="702" spans="2:3" ht="15.75" customHeight="1">
      <c r="B702" s="8"/>
      <c r="C702" s="8"/>
    </row>
    <row r="703" spans="2:3" ht="15.75" customHeight="1">
      <c r="B703" s="8"/>
      <c r="C703" s="8"/>
    </row>
    <row r="704" spans="2:3" ht="15.75" customHeight="1">
      <c r="B704" s="8"/>
      <c r="C704" s="8"/>
    </row>
    <row r="705" spans="2:3" ht="15.75" customHeight="1">
      <c r="B705" s="8"/>
      <c r="C705" s="8"/>
    </row>
    <row r="706" spans="2:3" ht="15.75" customHeight="1">
      <c r="B706" s="8"/>
      <c r="C706" s="8"/>
    </row>
    <row r="707" spans="2:3" ht="15.75" customHeight="1">
      <c r="B707" s="8"/>
      <c r="C707" s="8"/>
    </row>
    <row r="708" spans="2:3" ht="15.75" customHeight="1">
      <c r="B708" s="8"/>
      <c r="C708" s="8"/>
    </row>
    <row r="709" spans="2:3" ht="15.75" customHeight="1">
      <c r="B709" s="8"/>
      <c r="C709" s="8"/>
    </row>
    <row r="710" spans="2:3" ht="15.75" customHeight="1">
      <c r="B710" s="8"/>
      <c r="C710" s="8"/>
    </row>
    <row r="711" spans="2:3" ht="15.75" customHeight="1">
      <c r="B711" s="8"/>
      <c r="C711" s="8"/>
    </row>
    <row r="712" spans="2:3" ht="15.75" customHeight="1">
      <c r="B712" s="8"/>
      <c r="C712" s="8"/>
    </row>
    <row r="713" spans="2:3" ht="15.75" customHeight="1">
      <c r="B713" s="8"/>
      <c r="C713" s="8"/>
    </row>
    <row r="714" spans="2:3" ht="15.75" customHeight="1">
      <c r="B714" s="8"/>
      <c r="C714" s="8"/>
    </row>
    <row r="715" spans="2:3" ht="15.75" customHeight="1">
      <c r="B715" s="8"/>
      <c r="C715" s="8"/>
    </row>
    <row r="716" spans="2:3" ht="15.75" customHeight="1">
      <c r="B716" s="8"/>
      <c r="C716" s="8"/>
    </row>
    <row r="717" spans="2:3" ht="15.75" customHeight="1">
      <c r="B717" s="8"/>
      <c r="C717" s="8"/>
    </row>
    <row r="718" spans="2:3" ht="15.75" customHeight="1">
      <c r="B718" s="8"/>
      <c r="C718" s="8"/>
    </row>
    <row r="719" spans="2:3" ht="15.75" customHeight="1">
      <c r="B719" s="8"/>
      <c r="C719" s="8"/>
    </row>
    <row r="720" spans="2:3" ht="15.75" customHeight="1">
      <c r="B720" s="8"/>
      <c r="C720" s="8"/>
    </row>
    <row r="721" spans="2:3" ht="15.75" customHeight="1">
      <c r="B721" s="8"/>
      <c r="C721" s="8"/>
    </row>
    <row r="722" spans="2:3" ht="15.75" customHeight="1">
      <c r="B722" s="8"/>
      <c r="C722" s="8"/>
    </row>
    <row r="723" spans="2:3" ht="15.75" customHeight="1">
      <c r="B723" s="8"/>
      <c r="C723" s="8"/>
    </row>
    <row r="724" spans="2:3" ht="15.75" customHeight="1">
      <c r="B724" s="8"/>
      <c r="C724" s="8"/>
    </row>
    <row r="725" spans="2:3" ht="15.75" customHeight="1">
      <c r="B725" s="8"/>
      <c r="C725" s="8"/>
    </row>
    <row r="726" spans="2:3" ht="15.75" customHeight="1">
      <c r="B726" s="8"/>
      <c r="C726" s="8"/>
    </row>
    <row r="727" spans="2:3" ht="15.75" customHeight="1">
      <c r="B727" s="8"/>
      <c r="C727" s="8"/>
    </row>
    <row r="728" spans="2:3" ht="15.75" customHeight="1">
      <c r="B728" s="8"/>
      <c r="C728" s="8"/>
    </row>
    <row r="729" spans="2:3" ht="15.75" customHeight="1">
      <c r="B729" s="8"/>
      <c r="C729" s="8"/>
    </row>
    <row r="730" spans="2:3" ht="15.75" customHeight="1">
      <c r="B730" s="8"/>
      <c r="C730" s="8"/>
    </row>
    <row r="731" spans="2:3" ht="15.75" customHeight="1">
      <c r="B731" s="8"/>
      <c r="C731" s="8"/>
    </row>
    <row r="732" spans="2:3" ht="15.75" customHeight="1">
      <c r="B732" s="8"/>
      <c r="C732" s="8"/>
    </row>
    <row r="733" spans="2:3" ht="15.75" customHeight="1">
      <c r="B733" s="8"/>
      <c r="C733" s="8"/>
    </row>
    <row r="734" spans="2:3" ht="15.75" customHeight="1">
      <c r="B734" s="8"/>
      <c r="C734" s="8"/>
    </row>
    <row r="735" spans="2:3" ht="15.75" customHeight="1">
      <c r="B735" s="8"/>
      <c r="C735" s="8"/>
    </row>
    <row r="736" spans="2:3" ht="15.75" customHeight="1">
      <c r="B736" s="8"/>
      <c r="C736" s="8"/>
    </row>
    <row r="737" spans="2:3" ht="15.75" customHeight="1">
      <c r="B737" s="8"/>
      <c r="C737" s="8"/>
    </row>
    <row r="738" spans="2:3" ht="15.75" customHeight="1">
      <c r="B738" s="8"/>
      <c r="C738" s="8"/>
    </row>
    <row r="739" spans="2:3" ht="15.75" customHeight="1">
      <c r="B739" s="8"/>
      <c r="C739" s="8"/>
    </row>
    <row r="740" spans="2:3" ht="15.75" customHeight="1">
      <c r="B740" s="8"/>
      <c r="C740" s="8"/>
    </row>
    <row r="741" spans="2:3" ht="15.75" customHeight="1">
      <c r="B741" s="8"/>
      <c r="C741" s="8"/>
    </row>
    <row r="742" spans="2:3" ht="15.75" customHeight="1">
      <c r="B742" s="8"/>
      <c r="C742" s="8"/>
    </row>
    <row r="743" spans="2:3" ht="15.75" customHeight="1">
      <c r="B743" s="8"/>
      <c r="C743" s="8"/>
    </row>
    <row r="744" spans="2:3" ht="15.75" customHeight="1">
      <c r="B744" s="8"/>
      <c r="C744" s="8"/>
    </row>
    <row r="745" spans="2:3" ht="15.75" customHeight="1">
      <c r="B745" s="8"/>
      <c r="C745" s="8"/>
    </row>
    <row r="746" spans="2:3" ht="15.75" customHeight="1">
      <c r="B746" s="8"/>
      <c r="C746" s="8"/>
    </row>
    <row r="747" spans="2:3" ht="15.75" customHeight="1">
      <c r="B747" s="8"/>
      <c r="C747" s="8"/>
    </row>
    <row r="748" spans="2:3" ht="15.75" customHeight="1">
      <c r="B748" s="8"/>
      <c r="C748" s="8"/>
    </row>
    <row r="749" spans="2:3" ht="15.75" customHeight="1">
      <c r="B749" s="8"/>
      <c r="C749" s="8"/>
    </row>
    <row r="750" spans="2:3" ht="15.75" customHeight="1">
      <c r="B750" s="8"/>
      <c r="C750" s="8"/>
    </row>
    <row r="751" spans="2:3" ht="15.75" customHeight="1">
      <c r="B751" s="8"/>
      <c r="C751" s="8"/>
    </row>
    <row r="752" spans="2:3" ht="15.75" customHeight="1">
      <c r="B752" s="8"/>
      <c r="C752" s="8"/>
    </row>
    <row r="753" spans="2:3" ht="15.75" customHeight="1">
      <c r="B753" s="8"/>
      <c r="C753" s="8"/>
    </row>
    <row r="754" spans="2:3" ht="15.75" customHeight="1">
      <c r="B754" s="8"/>
      <c r="C754" s="8"/>
    </row>
    <row r="755" spans="2:3" ht="15.75" customHeight="1">
      <c r="B755" s="8"/>
      <c r="C755" s="8"/>
    </row>
    <row r="756" spans="2:3" ht="15.75" customHeight="1">
      <c r="B756" s="8"/>
      <c r="C756" s="8"/>
    </row>
    <row r="757" spans="2:3" ht="15.75" customHeight="1">
      <c r="B757" s="8"/>
      <c r="C757" s="8"/>
    </row>
    <row r="758" spans="2:3" ht="15.75" customHeight="1">
      <c r="B758" s="8"/>
      <c r="C758" s="8"/>
    </row>
    <row r="759" spans="2:3" ht="15.75" customHeight="1">
      <c r="B759" s="8"/>
      <c r="C759" s="8"/>
    </row>
    <row r="760" spans="2:3" ht="15.75" customHeight="1">
      <c r="B760" s="8"/>
      <c r="C760" s="8"/>
    </row>
    <row r="761" spans="2:3" ht="15.75" customHeight="1">
      <c r="B761" s="8"/>
      <c r="C761" s="8"/>
    </row>
    <row r="762" spans="2:3" ht="15.75" customHeight="1">
      <c r="B762" s="8"/>
      <c r="C762" s="8"/>
    </row>
    <row r="763" spans="2:3" ht="15.75" customHeight="1">
      <c r="B763" s="8"/>
      <c r="C763" s="8"/>
    </row>
    <row r="764" spans="2:3" ht="15.75" customHeight="1">
      <c r="B764" s="8"/>
      <c r="C764" s="8"/>
    </row>
    <row r="765" spans="2:3" ht="15.75" customHeight="1">
      <c r="B765" s="8"/>
      <c r="C765" s="8"/>
    </row>
    <row r="766" spans="2:3" ht="15.75" customHeight="1">
      <c r="B766" s="8"/>
      <c r="C766" s="8"/>
    </row>
    <row r="767" spans="2:3" ht="15.75" customHeight="1">
      <c r="B767" s="8"/>
      <c r="C767" s="8"/>
    </row>
    <row r="768" spans="2:3" ht="15.75" customHeight="1">
      <c r="B768" s="8"/>
      <c r="C768" s="8"/>
    </row>
    <row r="769" spans="2:3" ht="15.75" customHeight="1">
      <c r="B769" s="8"/>
      <c r="C769" s="8"/>
    </row>
    <row r="770" spans="2:3" ht="15.75" customHeight="1">
      <c r="B770" s="8"/>
      <c r="C770" s="8"/>
    </row>
    <row r="771" spans="2:3" ht="15.75" customHeight="1">
      <c r="B771" s="8"/>
      <c r="C771" s="8"/>
    </row>
    <row r="772" spans="2:3" ht="15.75" customHeight="1">
      <c r="B772" s="8"/>
      <c r="C772" s="8"/>
    </row>
    <row r="773" spans="2:3" ht="15.75" customHeight="1">
      <c r="B773" s="8"/>
      <c r="C773" s="8"/>
    </row>
    <row r="774" spans="2:3" ht="15.75" customHeight="1">
      <c r="B774" s="8"/>
      <c r="C774" s="8"/>
    </row>
    <row r="775" spans="2:3" ht="15.75" customHeight="1">
      <c r="B775" s="8"/>
      <c r="C775" s="8"/>
    </row>
    <row r="776" spans="2:3" ht="15.75" customHeight="1">
      <c r="B776" s="8"/>
      <c r="C776" s="8"/>
    </row>
    <row r="777" spans="2:3" ht="15.75" customHeight="1">
      <c r="B777" s="8"/>
      <c r="C777" s="8"/>
    </row>
    <row r="778" spans="2:3" ht="15.75" customHeight="1">
      <c r="B778" s="8"/>
      <c r="C778" s="8"/>
    </row>
    <row r="779" spans="2:3" ht="15.75" customHeight="1">
      <c r="B779" s="8"/>
      <c r="C779" s="8"/>
    </row>
    <row r="780" spans="2:3" ht="15.75" customHeight="1">
      <c r="B780" s="8"/>
      <c r="C780" s="8"/>
    </row>
    <row r="781" spans="2:3" ht="15.75" customHeight="1">
      <c r="B781" s="8"/>
      <c r="C781" s="8"/>
    </row>
    <row r="782" spans="2:3" ht="15.75" customHeight="1">
      <c r="B782" s="8"/>
      <c r="C782" s="8"/>
    </row>
    <row r="783" spans="2:3" ht="15.75" customHeight="1">
      <c r="B783" s="8"/>
      <c r="C783" s="8"/>
    </row>
    <row r="784" spans="2:3" ht="15.75" customHeight="1">
      <c r="B784" s="8"/>
      <c r="C784" s="8"/>
    </row>
    <row r="785" spans="2:3" ht="15.75" customHeight="1">
      <c r="B785" s="8"/>
      <c r="C785" s="8"/>
    </row>
    <row r="786" spans="2:3" ht="15.75" customHeight="1">
      <c r="B786" s="8"/>
      <c r="C786" s="8"/>
    </row>
    <row r="787" spans="2:3" ht="15.75" customHeight="1">
      <c r="B787" s="8"/>
      <c r="C787" s="8"/>
    </row>
    <row r="788" spans="2:3" ht="15.75" customHeight="1">
      <c r="B788" s="8"/>
      <c r="C788" s="8"/>
    </row>
    <row r="789" spans="2:3" ht="15.75" customHeight="1">
      <c r="B789" s="8"/>
      <c r="C789" s="8"/>
    </row>
    <row r="790" spans="2:3" ht="15.75" customHeight="1">
      <c r="B790" s="8"/>
      <c r="C790" s="8"/>
    </row>
    <row r="791" spans="2:3" ht="15.75" customHeight="1">
      <c r="B791" s="8"/>
      <c r="C791" s="8"/>
    </row>
    <row r="792" spans="2:3" ht="15.75" customHeight="1">
      <c r="B792" s="8"/>
      <c r="C792" s="8"/>
    </row>
    <row r="793" spans="2:3" ht="15.75" customHeight="1">
      <c r="B793" s="8"/>
      <c r="C793" s="8"/>
    </row>
    <row r="794" spans="2:3" ht="15.75" customHeight="1">
      <c r="B794" s="8"/>
      <c r="C794" s="8"/>
    </row>
    <row r="795" spans="2:3" ht="15.75" customHeight="1">
      <c r="B795" s="8"/>
      <c r="C795" s="8"/>
    </row>
    <row r="796" spans="2:3" ht="15.75" customHeight="1">
      <c r="B796" s="8"/>
      <c r="C796" s="8"/>
    </row>
    <row r="797" spans="2:3" ht="15.75" customHeight="1">
      <c r="B797" s="8"/>
      <c r="C797" s="8"/>
    </row>
    <row r="798" spans="2:3" ht="15.75" customHeight="1">
      <c r="B798" s="8"/>
      <c r="C798" s="8"/>
    </row>
    <row r="799" spans="2:3" ht="15.75" customHeight="1">
      <c r="B799" s="8"/>
      <c r="C799" s="8"/>
    </row>
    <row r="800" spans="2:3" ht="15.75" customHeight="1">
      <c r="B800" s="8"/>
      <c r="C800" s="8"/>
    </row>
    <row r="801" spans="2:3" ht="15.75" customHeight="1">
      <c r="B801" s="8"/>
      <c r="C801" s="8"/>
    </row>
    <row r="802" spans="2:3" ht="15.75" customHeight="1">
      <c r="B802" s="8"/>
      <c r="C802" s="8"/>
    </row>
    <row r="803" spans="2:3" ht="15.75" customHeight="1">
      <c r="B803" s="8"/>
      <c r="C803" s="8"/>
    </row>
    <row r="804" spans="2:3" ht="15.75" customHeight="1">
      <c r="B804" s="8"/>
      <c r="C804" s="8"/>
    </row>
    <row r="805" spans="2:3" ht="15.75" customHeight="1">
      <c r="B805" s="8"/>
      <c r="C805" s="8"/>
    </row>
    <row r="806" spans="2:3" ht="15.75" customHeight="1">
      <c r="B806" s="8"/>
      <c r="C806" s="8"/>
    </row>
    <row r="807" spans="2:3" ht="15.75" customHeight="1">
      <c r="B807" s="8"/>
      <c r="C807" s="8"/>
    </row>
    <row r="808" spans="2:3" ht="15.75" customHeight="1">
      <c r="B808" s="8"/>
      <c r="C808" s="8"/>
    </row>
    <row r="809" spans="2:3" ht="15.75" customHeight="1">
      <c r="B809" s="8"/>
      <c r="C809" s="8"/>
    </row>
    <row r="810" spans="2:3" ht="15.75" customHeight="1">
      <c r="B810" s="8"/>
      <c r="C810" s="8"/>
    </row>
    <row r="811" spans="2:3" ht="15.75" customHeight="1">
      <c r="B811" s="8"/>
      <c r="C811" s="8"/>
    </row>
    <row r="812" spans="2:3" ht="15.75" customHeight="1">
      <c r="B812" s="8"/>
      <c r="C812" s="8"/>
    </row>
    <row r="813" spans="2:3" ht="15.75" customHeight="1">
      <c r="B813" s="8"/>
      <c r="C813" s="8"/>
    </row>
    <row r="814" spans="2:3" ht="15.75" customHeight="1">
      <c r="B814" s="8"/>
      <c r="C814" s="8"/>
    </row>
    <row r="815" spans="2:3" ht="15.75" customHeight="1">
      <c r="B815" s="8"/>
      <c r="C815" s="8"/>
    </row>
    <row r="816" spans="2:3" ht="15.75" customHeight="1">
      <c r="B816" s="8"/>
      <c r="C816" s="8"/>
    </row>
    <row r="817" spans="2:3" ht="15.75" customHeight="1">
      <c r="B817" s="8"/>
      <c r="C817" s="8"/>
    </row>
    <row r="818" spans="2:3" ht="15.75" customHeight="1">
      <c r="B818" s="8"/>
      <c r="C818" s="8"/>
    </row>
    <row r="819" spans="2:3" ht="15.75" customHeight="1">
      <c r="B819" s="8"/>
      <c r="C819" s="8"/>
    </row>
    <row r="820" spans="2:3" ht="15.75" customHeight="1">
      <c r="B820" s="8"/>
      <c r="C820" s="8"/>
    </row>
    <row r="821" spans="2:3" ht="15.75" customHeight="1">
      <c r="B821" s="8"/>
      <c r="C821" s="8"/>
    </row>
    <row r="822" spans="2:3" ht="15.75" customHeight="1">
      <c r="B822" s="8"/>
      <c r="C822" s="8"/>
    </row>
    <row r="823" spans="2:3" ht="15.75" customHeight="1">
      <c r="B823" s="8"/>
      <c r="C823" s="8"/>
    </row>
    <row r="824" spans="2:3" ht="15.75" customHeight="1">
      <c r="B824" s="8"/>
      <c r="C824" s="8"/>
    </row>
    <row r="825" spans="2:3" ht="15.75" customHeight="1">
      <c r="B825" s="8"/>
      <c r="C825" s="8"/>
    </row>
    <row r="826" spans="2:3" ht="15.75" customHeight="1">
      <c r="B826" s="8"/>
      <c r="C826" s="8"/>
    </row>
    <row r="827" spans="2:3" ht="15.75" customHeight="1">
      <c r="B827" s="8"/>
      <c r="C827" s="8"/>
    </row>
    <row r="828" spans="2:3" ht="15.75" customHeight="1">
      <c r="B828" s="8"/>
      <c r="C828" s="8"/>
    </row>
    <row r="829" spans="2:3" ht="15.75" customHeight="1">
      <c r="B829" s="8"/>
      <c r="C829" s="8"/>
    </row>
    <row r="830" spans="2:3" ht="15.75" customHeight="1">
      <c r="B830" s="8"/>
      <c r="C830" s="8"/>
    </row>
    <row r="831" spans="2:3" ht="15.75" customHeight="1">
      <c r="B831" s="8"/>
      <c r="C831" s="8"/>
    </row>
    <row r="832" spans="2:3" ht="15.75" customHeight="1">
      <c r="B832" s="8"/>
      <c r="C832" s="8"/>
    </row>
    <row r="833" spans="2:3" ht="15.75" customHeight="1">
      <c r="B833" s="8"/>
      <c r="C833" s="8"/>
    </row>
    <row r="834" spans="2:3" ht="15.75" customHeight="1">
      <c r="B834" s="8"/>
      <c r="C834" s="8"/>
    </row>
    <row r="835" spans="2:3" ht="15.75" customHeight="1">
      <c r="B835" s="8"/>
      <c r="C835" s="8"/>
    </row>
    <row r="836" spans="2:3" ht="15.75" customHeight="1">
      <c r="B836" s="8"/>
      <c r="C836" s="8"/>
    </row>
    <row r="837" spans="2:3" ht="15.75" customHeight="1">
      <c r="B837" s="8"/>
      <c r="C837" s="8"/>
    </row>
    <row r="838" spans="2:3" ht="15.75" customHeight="1">
      <c r="B838" s="8"/>
      <c r="C838" s="8"/>
    </row>
    <row r="839" spans="2:3" ht="15.75" customHeight="1">
      <c r="B839" s="8"/>
      <c r="C839" s="8"/>
    </row>
    <row r="840" spans="2:3" ht="15.75" customHeight="1">
      <c r="B840" s="8"/>
      <c r="C840" s="8"/>
    </row>
    <row r="841" spans="2:3" ht="15.75" customHeight="1">
      <c r="B841" s="8"/>
      <c r="C841" s="8"/>
    </row>
    <row r="842" spans="2:3" ht="15.75" customHeight="1">
      <c r="B842" s="8"/>
      <c r="C842" s="8"/>
    </row>
    <row r="843" spans="2:3" ht="15.75" customHeight="1">
      <c r="B843" s="8"/>
      <c r="C843" s="8"/>
    </row>
    <row r="844" spans="2:3" ht="15.75" customHeight="1">
      <c r="B844" s="8"/>
      <c r="C844" s="8"/>
    </row>
    <row r="845" spans="2:3" ht="15.75" customHeight="1">
      <c r="B845" s="8"/>
      <c r="C845" s="8"/>
    </row>
    <row r="846" spans="2:3" ht="15.75" customHeight="1">
      <c r="B846" s="8"/>
      <c r="C846" s="8"/>
    </row>
    <row r="847" spans="2:3" ht="15.75" customHeight="1">
      <c r="B847" s="8"/>
      <c r="C847" s="8"/>
    </row>
    <row r="848" spans="2:3" ht="15.75" customHeight="1">
      <c r="B848" s="8"/>
      <c r="C848" s="8"/>
    </row>
    <row r="849" spans="2:3" ht="15.75" customHeight="1">
      <c r="B849" s="8"/>
      <c r="C849" s="8"/>
    </row>
    <row r="850" spans="2:3" ht="15.75" customHeight="1">
      <c r="B850" s="8"/>
      <c r="C850" s="8"/>
    </row>
    <row r="851" spans="2:3" ht="15.75" customHeight="1">
      <c r="B851" s="8"/>
      <c r="C851" s="8"/>
    </row>
    <row r="852" spans="2:3" ht="15.75" customHeight="1">
      <c r="B852" s="8"/>
      <c r="C852" s="8"/>
    </row>
    <row r="853" spans="2:3" ht="15.75" customHeight="1">
      <c r="B853" s="8"/>
      <c r="C853" s="8"/>
    </row>
    <row r="854" spans="2:3" ht="15.75" customHeight="1">
      <c r="B854" s="8"/>
      <c r="C854" s="8"/>
    </row>
    <row r="855" spans="2:3" ht="15.75" customHeight="1">
      <c r="B855" s="8"/>
      <c r="C855" s="8"/>
    </row>
    <row r="856" spans="2:3" ht="15.75" customHeight="1">
      <c r="B856" s="8"/>
      <c r="C856" s="8"/>
    </row>
    <row r="857" spans="2:3" ht="15.75" customHeight="1">
      <c r="B857" s="8"/>
      <c r="C857" s="8"/>
    </row>
    <row r="858" spans="2:3" ht="15.75" customHeight="1">
      <c r="B858" s="8"/>
      <c r="C858" s="8"/>
    </row>
    <row r="859" spans="2:3" ht="15.75" customHeight="1">
      <c r="B859" s="8"/>
      <c r="C859" s="8"/>
    </row>
    <row r="860" spans="2:3" ht="15.75" customHeight="1">
      <c r="B860" s="8"/>
      <c r="C860" s="8"/>
    </row>
    <row r="861" spans="2:3" ht="15.75" customHeight="1">
      <c r="B861" s="8"/>
      <c r="C861" s="8"/>
    </row>
    <row r="862" spans="2:3" ht="15.75" customHeight="1">
      <c r="B862" s="8"/>
      <c r="C862" s="8"/>
    </row>
    <row r="863" spans="2:3" ht="15.75" customHeight="1">
      <c r="B863" s="8"/>
      <c r="C863" s="8"/>
    </row>
    <row r="864" spans="2:3" ht="15.75" customHeight="1">
      <c r="B864" s="8"/>
      <c r="C864" s="8"/>
    </row>
    <row r="865" spans="2:3" ht="15.75" customHeight="1">
      <c r="B865" s="8"/>
      <c r="C865" s="8"/>
    </row>
    <row r="866" spans="2:3" ht="15.75" customHeight="1">
      <c r="B866" s="8"/>
      <c r="C866" s="8"/>
    </row>
    <row r="867" spans="2:3" ht="15.75" customHeight="1">
      <c r="B867" s="8"/>
      <c r="C867" s="8"/>
    </row>
    <row r="868" spans="2:3" ht="15.75" customHeight="1">
      <c r="B868" s="8"/>
      <c r="C868" s="8"/>
    </row>
    <row r="869" spans="2:3" ht="15.75" customHeight="1">
      <c r="B869" s="8"/>
      <c r="C869" s="8"/>
    </row>
    <row r="870" spans="2:3" ht="15.75" customHeight="1">
      <c r="B870" s="8"/>
      <c r="C870" s="8"/>
    </row>
    <row r="871" spans="2:3" ht="15.75" customHeight="1">
      <c r="B871" s="8"/>
      <c r="C871" s="8"/>
    </row>
    <row r="872" spans="2:3" ht="15.75" customHeight="1">
      <c r="B872" s="8"/>
      <c r="C872" s="8"/>
    </row>
    <row r="873" spans="2:3" ht="15.75" customHeight="1">
      <c r="B873" s="8"/>
      <c r="C873" s="8"/>
    </row>
    <row r="874" spans="2:3" ht="15.75" customHeight="1">
      <c r="B874" s="8"/>
      <c r="C874" s="8"/>
    </row>
    <row r="875" spans="2:3" ht="15.75" customHeight="1">
      <c r="B875" s="8"/>
      <c r="C875" s="8"/>
    </row>
    <row r="876" spans="2:3" ht="15.75" customHeight="1">
      <c r="B876" s="8"/>
      <c r="C876" s="8"/>
    </row>
    <row r="877" spans="2:3" ht="15.75" customHeight="1">
      <c r="B877" s="8"/>
      <c r="C877" s="8"/>
    </row>
    <row r="878" spans="2:3" ht="15.75" customHeight="1">
      <c r="B878" s="8"/>
      <c r="C878" s="8"/>
    </row>
    <row r="879" spans="2:3" ht="15.75" customHeight="1">
      <c r="B879" s="8"/>
      <c r="C879" s="8"/>
    </row>
    <row r="880" spans="2:3" ht="15.75" customHeight="1">
      <c r="B880" s="8"/>
      <c r="C880" s="8"/>
    </row>
    <row r="881" spans="2:3" ht="15.75" customHeight="1">
      <c r="B881" s="8"/>
      <c r="C881" s="8"/>
    </row>
    <row r="882" spans="2:3" ht="15.75" customHeight="1">
      <c r="B882" s="8"/>
      <c r="C882" s="8"/>
    </row>
    <row r="883" spans="2:3" ht="15.75" customHeight="1">
      <c r="B883" s="8"/>
      <c r="C883" s="8"/>
    </row>
    <row r="884" spans="2:3" ht="15.75" customHeight="1">
      <c r="B884" s="8"/>
      <c r="C884" s="8"/>
    </row>
    <row r="885" spans="2:3" ht="15.75" customHeight="1">
      <c r="B885" s="8"/>
      <c r="C885" s="8"/>
    </row>
    <row r="886" spans="2:3" ht="15.75" customHeight="1">
      <c r="B886" s="8"/>
      <c r="C886" s="8"/>
    </row>
    <row r="887" spans="2:3" ht="15.75" customHeight="1">
      <c r="B887" s="8"/>
      <c r="C887" s="8"/>
    </row>
    <row r="888" spans="2:3" ht="15.75" customHeight="1">
      <c r="B888" s="8"/>
      <c r="C888" s="8"/>
    </row>
    <row r="889" spans="2:3" ht="15.75" customHeight="1">
      <c r="B889" s="8"/>
      <c r="C889" s="8"/>
    </row>
    <row r="890" spans="2:3" ht="15.75" customHeight="1">
      <c r="B890" s="8"/>
      <c r="C890" s="8"/>
    </row>
    <row r="891" spans="2:3" ht="15.75" customHeight="1">
      <c r="B891" s="8"/>
      <c r="C891" s="8"/>
    </row>
    <row r="892" spans="2:3" ht="15.75" customHeight="1">
      <c r="B892" s="8"/>
      <c r="C892" s="8"/>
    </row>
    <row r="893" spans="2:3" ht="15.75" customHeight="1">
      <c r="B893" s="8"/>
      <c r="C893" s="8"/>
    </row>
    <row r="894" spans="2:3" ht="15.75" customHeight="1">
      <c r="B894" s="8"/>
      <c r="C894" s="8"/>
    </row>
    <row r="895" spans="2:3" ht="15.75" customHeight="1">
      <c r="B895" s="8"/>
      <c r="C895" s="8"/>
    </row>
    <row r="896" spans="2:3" ht="15.75" customHeight="1">
      <c r="B896" s="8"/>
      <c r="C896" s="8"/>
    </row>
    <row r="897" spans="2:3" ht="15.75" customHeight="1">
      <c r="B897" s="8"/>
      <c r="C897" s="8"/>
    </row>
    <row r="898" spans="2:3" ht="15.75" customHeight="1">
      <c r="B898" s="8"/>
      <c r="C898" s="8"/>
    </row>
    <row r="899" spans="2:3" ht="15.75" customHeight="1">
      <c r="B899" s="8"/>
      <c r="C899" s="8"/>
    </row>
    <row r="900" spans="2:3" ht="15.75" customHeight="1">
      <c r="B900" s="8"/>
      <c r="C900" s="8"/>
    </row>
    <row r="901" spans="2:3" ht="15.75" customHeight="1">
      <c r="B901" s="8"/>
      <c r="C901" s="8"/>
    </row>
    <row r="902" spans="2:3" ht="15.75" customHeight="1">
      <c r="B902" s="8"/>
      <c r="C902" s="8"/>
    </row>
    <row r="903" spans="2:3" ht="15.75" customHeight="1">
      <c r="B903" s="8"/>
      <c r="C903" s="8"/>
    </row>
    <row r="904" spans="2:3" ht="15.75" customHeight="1">
      <c r="B904" s="8"/>
      <c r="C904" s="8"/>
    </row>
    <row r="905" spans="2:3" ht="15.75" customHeight="1">
      <c r="B905" s="8"/>
      <c r="C905" s="8"/>
    </row>
    <row r="906" spans="2:3" ht="15.75" customHeight="1">
      <c r="B906" s="8"/>
      <c r="C906" s="8"/>
    </row>
    <row r="907" spans="2:3" ht="15.75" customHeight="1">
      <c r="B907" s="8"/>
      <c r="C907" s="8"/>
    </row>
    <row r="908" spans="2:3" ht="15.75" customHeight="1">
      <c r="B908" s="8"/>
      <c r="C908" s="8"/>
    </row>
    <row r="909" spans="2:3" ht="15.75" customHeight="1">
      <c r="B909" s="8"/>
      <c r="C909" s="8"/>
    </row>
    <row r="910" spans="2:3" ht="15.75" customHeight="1">
      <c r="B910" s="8"/>
      <c r="C910" s="8"/>
    </row>
    <row r="911" spans="2:3" ht="15.75" customHeight="1">
      <c r="B911" s="8"/>
      <c r="C911" s="8"/>
    </row>
    <row r="912" spans="2:3" ht="15.75" customHeight="1">
      <c r="B912" s="8"/>
      <c r="C912" s="8"/>
    </row>
    <row r="913" spans="2:3" ht="15.75" customHeight="1">
      <c r="B913" s="8"/>
      <c r="C913" s="8"/>
    </row>
    <row r="914" spans="2:3" ht="15.75" customHeight="1">
      <c r="B914" s="8"/>
      <c r="C914" s="8"/>
    </row>
    <row r="915" spans="2:3" ht="15.75" customHeight="1">
      <c r="B915" s="8"/>
      <c r="C915" s="8"/>
    </row>
    <row r="916" spans="2:3" ht="15.75" customHeight="1">
      <c r="B916" s="8"/>
      <c r="C916" s="8"/>
    </row>
    <row r="917" spans="2:3" ht="15.75" customHeight="1">
      <c r="B917" s="8"/>
      <c r="C917" s="8"/>
    </row>
    <row r="918" spans="2:3" ht="15.75" customHeight="1">
      <c r="B918" s="8"/>
      <c r="C918" s="8"/>
    </row>
    <row r="919" spans="2:3" ht="15.75" customHeight="1">
      <c r="B919" s="8"/>
      <c r="C919" s="8"/>
    </row>
    <row r="920" spans="2:3" ht="15.75" customHeight="1">
      <c r="B920" s="8"/>
      <c r="C920" s="8"/>
    </row>
    <row r="921" spans="2:3" ht="15.75" customHeight="1">
      <c r="B921" s="8"/>
      <c r="C921" s="8"/>
    </row>
    <row r="922" spans="2:3" ht="15.75" customHeight="1">
      <c r="B922" s="8"/>
      <c r="C922" s="8"/>
    </row>
    <row r="923" spans="2:3" ht="15.75" customHeight="1">
      <c r="B923" s="8"/>
      <c r="C923" s="8"/>
    </row>
    <row r="924" spans="2:3" ht="15.75" customHeight="1">
      <c r="B924" s="8"/>
      <c r="C924" s="8"/>
    </row>
    <row r="925" spans="2:3" ht="15.75" customHeight="1">
      <c r="B925" s="8"/>
      <c r="C925" s="8"/>
    </row>
    <row r="926" spans="2:3" ht="15.75" customHeight="1">
      <c r="B926" s="8"/>
      <c r="C926" s="8"/>
    </row>
    <row r="927" spans="2:3" ht="15.75" customHeight="1">
      <c r="B927" s="8"/>
      <c r="C927" s="8"/>
    </row>
    <row r="928" spans="2:3" ht="15.75" customHeight="1">
      <c r="B928" s="8"/>
      <c r="C928" s="8"/>
    </row>
    <row r="929" spans="2:3" ht="15.75" customHeight="1">
      <c r="B929" s="8"/>
      <c r="C929" s="8"/>
    </row>
    <row r="930" spans="2:3" ht="15.75" customHeight="1">
      <c r="B930" s="8"/>
      <c r="C930" s="8"/>
    </row>
    <row r="931" spans="2:3" ht="15.75" customHeight="1">
      <c r="B931" s="8"/>
      <c r="C931" s="8"/>
    </row>
    <row r="932" spans="2:3" ht="15.75" customHeight="1">
      <c r="B932" s="8"/>
      <c r="C932" s="8"/>
    </row>
    <row r="933" spans="2:3" ht="15.75" customHeight="1">
      <c r="B933" s="8"/>
      <c r="C933" s="8"/>
    </row>
    <row r="934" spans="2:3" ht="15.75" customHeight="1">
      <c r="B934" s="8"/>
      <c r="C934" s="8"/>
    </row>
    <row r="935" spans="2:3" ht="15.75" customHeight="1">
      <c r="B935" s="8"/>
      <c r="C935" s="8"/>
    </row>
    <row r="936" spans="2:3" ht="15.75" customHeight="1">
      <c r="B936" s="8"/>
      <c r="C936" s="8"/>
    </row>
    <row r="937" spans="2:3" ht="15.75" customHeight="1">
      <c r="B937" s="8"/>
      <c r="C937" s="8"/>
    </row>
    <row r="938" spans="2:3" ht="15.75" customHeight="1">
      <c r="B938" s="8"/>
      <c r="C938" s="8"/>
    </row>
    <row r="939" spans="2:3" ht="15.75" customHeight="1">
      <c r="B939" s="8"/>
      <c r="C939" s="8"/>
    </row>
    <row r="940" spans="2:3" ht="15.75" customHeight="1">
      <c r="B940" s="8"/>
      <c r="C940" s="8"/>
    </row>
    <row r="941" spans="2:3" ht="15.75" customHeight="1">
      <c r="B941" s="8"/>
      <c r="C941" s="8"/>
    </row>
    <row r="942" spans="2:3" ht="15.75" customHeight="1">
      <c r="B942" s="8"/>
      <c r="C942" s="8"/>
    </row>
    <row r="943" spans="2:3" ht="15.75" customHeight="1">
      <c r="B943" s="8"/>
      <c r="C943" s="8"/>
    </row>
    <row r="944" spans="2:3" ht="15.75" customHeight="1">
      <c r="B944" s="8"/>
      <c r="C944" s="8"/>
    </row>
    <row r="945" spans="2:3" ht="15.75" customHeight="1">
      <c r="B945" s="8"/>
      <c r="C945" s="8"/>
    </row>
    <row r="946" spans="2:3" ht="15.75" customHeight="1">
      <c r="B946" s="8"/>
      <c r="C946" s="8"/>
    </row>
    <row r="947" spans="2:3" ht="15.75" customHeight="1">
      <c r="B947" s="8"/>
      <c r="C947" s="8"/>
    </row>
    <row r="948" spans="2:3" ht="15.75" customHeight="1">
      <c r="B948" s="8"/>
      <c r="C948" s="8"/>
    </row>
    <row r="949" spans="2:3" ht="15.75" customHeight="1">
      <c r="B949" s="8"/>
      <c r="C949" s="8"/>
    </row>
    <row r="950" spans="2:3" ht="15.75" customHeight="1">
      <c r="B950" s="8"/>
      <c r="C950" s="8"/>
    </row>
    <row r="951" spans="2:3" ht="15.75" customHeight="1">
      <c r="B951" s="8"/>
      <c r="C951" s="8"/>
    </row>
    <row r="952" spans="2:3" ht="15.75" customHeight="1">
      <c r="B952" s="8"/>
      <c r="C952" s="8"/>
    </row>
    <row r="953" spans="2:3" ht="15.75" customHeight="1">
      <c r="B953" s="8"/>
      <c r="C953" s="8"/>
    </row>
    <row r="954" spans="2:3" ht="15.75" customHeight="1">
      <c r="B954" s="8"/>
      <c r="C954" s="8"/>
    </row>
    <row r="955" spans="2:3" ht="15.75" customHeight="1">
      <c r="B955" s="8"/>
      <c r="C955" s="8"/>
    </row>
    <row r="956" spans="2:3" ht="15.75" customHeight="1">
      <c r="B956" s="8"/>
      <c r="C956" s="8"/>
    </row>
    <row r="957" spans="2:3" ht="15.75" customHeight="1">
      <c r="B957" s="8"/>
      <c r="C957" s="8"/>
    </row>
    <row r="958" spans="2:3" ht="15.75" customHeight="1">
      <c r="B958" s="8"/>
      <c r="C958" s="8"/>
    </row>
    <row r="959" spans="2:3" ht="15.75" customHeight="1">
      <c r="B959" s="8"/>
      <c r="C959" s="8"/>
    </row>
    <row r="960" spans="2:3" ht="15.75" customHeight="1">
      <c r="B960" s="8"/>
      <c r="C960" s="8"/>
    </row>
    <row r="961" spans="2:3" ht="15.75" customHeight="1">
      <c r="B961" s="8"/>
      <c r="C961" s="8"/>
    </row>
    <row r="962" spans="2:3" ht="15.75" customHeight="1">
      <c r="B962" s="8"/>
      <c r="C962" s="8"/>
    </row>
    <row r="963" spans="2:3" ht="15.75" customHeight="1">
      <c r="B963" s="8"/>
      <c r="C963" s="8"/>
    </row>
    <row r="964" spans="2:3" ht="15.75" customHeight="1">
      <c r="B964" s="8"/>
      <c r="C964" s="8"/>
    </row>
    <row r="965" spans="2:3" ht="15.75" customHeight="1">
      <c r="B965" s="8"/>
      <c r="C965" s="8"/>
    </row>
    <row r="966" spans="2:3" ht="15.75" customHeight="1">
      <c r="B966" s="8"/>
      <c r="C966" s="8"/>
    </row>
    <row r="967" spans="2:3" ht="15.75" customHeight="1">
      <c r="B967" s="8"/>
      <c r="C967" s="8"/>
    </row>
    <row r="968" spans="2:3" ht="15.75" customHeight="1">
      <c r="B968" s="8"/>
      <c r="C968" s="8"/>
    </row>
    <row r="969" spans="2:3" ht="15.75" customHeight="1">
      <c r="B969" s="8"/>
      <c r="C969" s="8"/>
    </row>
    <row r="970" spans="2:3" ht="15.75" customHeight="1">
      <c r="B970" s="8"/>
      <c r="C970" s="8"/>
    </row>
    <row r="971" spans="2:3" ht="15.75" customHeight="1">
      <c r="B971" s="8"/>
      <c r="C971" s="8"/>
    </row>
    <row r="972" spans="2:3" ht="15.75" customHeight="1">
      <c r="B972" s="8"/>
      <c r="C972" s="8"/>
    </row>
    <row r="973" spans="2:3" ht="15.75" customHeight="1">
      <c r="B973" s="8"/>
      <c r="C973" s="8"/>
    </row>
    <row r="974" spans="2:3" ht="15.75" customHeight="1">
      <c r="B974" s="8"/>
      <c r="C974" s="8"/>
    </row>
    <row r="975" spans="2:3" ht="15.75" customHeight="1">
      <c r="B975" s="8"/>
      <c r="C975" s="8"/>
    </row>
    <row r="976" spans="2:3" ht="13">
      <c r="B976" s="23"/>
      <c r="C976" s="23"/>
    </row>
    <row r="977" spans="2:3" ht="13">
      <c r="B977" s="23"/>
      <c r="C977" s="23"/>
    </row>
    <row r="978" spans="2:3" ht="13">
      <c r="B978" s="23"/>
      <c r="C978" s="23"/>
    </row>
    <row r="979" spans="2:3" ht="13">
      <c r="B979" s="23"/>
      <c r="C979" s="23"/>
    </row>
    <row r="980" spans="2:3" ht="13">
      <c r="B980" s="23"/>
      <c r="C980" s="23"/>
    </row>
    <row r="981" spans="2:3" ht="13">
      <c r="B981" s="23"/>
      <c r="C981" s="23"/>
    </row>
    <row r="982" spans="2:3" ht="13">
      <c r="B982" s="23"/>
      <c r="C982" s="23"/>
    </row>
    <row r="983" spans="2:3" ht="13">
      <c r="B983" s="23"/>
      <c r="C983" s="23"/>
    </row>
    <row r="984" spans="2:3" ht="13">
      <c r="B984" s="23"/>
      <c r="C984" s="23"/>
    </row>
    <row r="985" spans="2:3" ht="13">
      <c r="B985" s="23"/>
      <c r="C985" s="23"/>
    </row>
    <row r="986" spans="2:3" ht="13">
      <c r="B986" s="23"/>
      <c r="C986" s="23"/>
    </row>
    <row r="987" spans="2:3" ht="13">
      <c r="B987" s="23"/>
      <c r="C987" s="23"/>
    </row>
    <row r="988" spans="2:3" ht="13">
      <c r="B988" s="23"/>
      <c r="C988" s="23"/>
    </row>
    <row r="989" spans="2:3" ht="13">
      <c r="B989" s="23"/>
      <c r="C989" s="23"/>
    </row>
    <row r="990" spans="2:3" ht="13">
      <c r="B990" s="23"/>
      <c r="C990" s="23"/>
    </row>
    <row r="991" spans="2:3" ht="13">
      <c r="B991" s="23"/>
      <c r="C991" s="23"/>
    </row>
    <row r="992" spans="2:3" ht="13">
      <c r="B992" s="23"/>
      <c r="C992" s="23"/>
    </row>
    <row r="993" spans="2:3" ht="13">
      <c r="B993" s="23"/>
      <c r="C993" s="23"/>
    </row>
    <row r="994" spans="2:3" ht="13">
      <c r="B994" s="23"/>
      <c r="C994" s="23"/>
    </row>
    <row r="995" spans="2:3" ht="13">
      <c r="B995" s="23"/>
      <c r="C995" s="23"/>
    </row>
    <row r="996" spans="2:3" ht="13">
      <c r="B996" s="23"/>
      <c r="C996" s="23"/>
    </row>
    <row r="997" spans="2:3" ht="13">
      <c r="B997" s="23"/>
      <c r="C997" s="23"/>
    </row>
    <row r="998" spans="2:3" ht="13">
      <c r="B998" s="23"/>
      <c r="C998" s="23"/>
    </row>
    <row r="999" spans="2:3" ht="13">
      <c r="B999" s="23"/>
      <c r="C999" s="23"/>
    </row>
    <row r="1000" spans="2:3" ht="13">
      <c r="B1000" s="23"/>
      <c r="C1000" s="23"/>
    </row>
    <row r="1001" spans="2:3" ht="13">
      <c r="B1001" s="23"/>
      <c r="C1001" s="23"/>
    </row>
    <row r="1002" spans="2:3" ht="13">
      <c r="B1002" s="23"/>
      <c r="C1002" s="23"/>
    </row>
    <row r="1003" spans="2:3" ht="13">
      <c r="B1003" s="23"/>
      <c r="C1003" s="23"/>
    </row>
  </sheetData>
  <mergeCells count="2">
    <mergeCell ref="D14:I14"/>
    <mergeCell ref="D1:I1"/>
  </mergeCells>
  <hyperlinks>
    <hyperlink ref="B6" r:id="rId1" display="Needs based grant"/>
    <hyperlink ref="J34" r:id="rId2"/>
    <hyperlink ref="K6" r:id="rId3"/>
  </hyperlinks>
  <pageMargins left="0.7" right="0.7" top="0.75" bottom="0.75" header="0" footer="0"/>
  <pageSetup orientation="portrait"/>
  <drawing r:id="rId4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7"/>
  <sheetViews>
    <sheetView workbookViewId="0">
      <selection activeCell="E1" sqref="E1:G1"/>
    </sheetView>
  </sheetViews>
  <sheetFormatPr baseColWidth="10" defaultColWidth="8.7109375" defaultRowHeight="13" x14ac:dyDescent="0"/>
  <cols>
    <col min="1" max="1" width="22.28515625" bestFit="1" customWidth="1"/>
    <col min="2" max="2" width="17.85546875" bestFit="1" customWidth="1"/>
    <col min="3" max="6" width="12.42578125" bestFit="1" customWidth="1"/>
    <col min="7" max="7" width="11.42578125" bestFit="1" customWidth="1"/>
  </cols>
  <sheetData>
    <row r="1" spans="1:9" ht="15.75" customHeight="1">
      <c r="A1" s="74" t="s">
        <v>130</v>
      </c>
      <c r="B1" s="74" t="s">
        <v>113</v>
      </c>
      <c r="C1" s="52" t="s">
        <v>89</v>
      </c>
      <c r="D1" s="7" t="s">
        <v>37</v>
      </c>
      <c r="E1" s="24" t="s">
        <v>38</v>
      </c>
      <c r="F1" s="24" t="s">
        <v>39</v>
      </c>
      <c r="G1" s="24" t="s">
        <v>40</v>
      </c>
      <c r="H1" s="24"/>
    </row>
    <row r="2" spans="1:9" ht="15.75" customHeight="1">
      <c r="A2" s="74" t="s">
        <v>133</v>
      </c>
      <c r="B2" s="76">
        <v>-2147000000</v>
      </c>
      <c r="C2" s="52"/>
      <c r="D2" s="7"/>
      <c r="E2" s="24"/>
      <c r="F2" s="24"/>
      <c r="G2" s="24"/>
      <c r="H2" s="24"/>
    </row>
    <row r="3" spans="1:9" ht="15.75" customHeight="1">
      <c r="A3" s="74" t="s">
        <v>134</v>
      </c>
      <c r="B3" s="75">
        <v>-1838000000</v>
      </c>
      <c r="C3" s="52"/>
      <c r="D3" s="7"/>
      <c r="E3" s="24"/>
      <c r="F3" s="24"/>
      <c r="G3" s="24"/>
      <c r="H3" s="24"/>
    </row>
    <row r="4" spans="1:9" ht="15.75" customHeight="1">
      <c r="A4" s="62" t="s">
        <v>131</v>
      </c>
      <c r="B4" s="59">
        <v>-1644000000</v>
      </c>
      <c r="C4" s="70">
        <v>-826000000</v>
      </c>
      <c r="D4" s="72">
        <v>-587000000</v>
      </c>
      <c r="E4" s="72">
        <v>-377000000</v>
      </c>
      <c r="F4" s="72">
        <v>-314000000</v>
      </c>
      <c r="G4" s="72">
        <v>-88000000</v>
      </c>
      <c r="H4" s="72"/>
      <c r="I4" s="70"/>
    </row>
    <row r="5" spans="1:9" ht="15.75" customHeight="1">
      <c r="A5" s="73" t="s">
        <v>129</v>
      </c>
      <c r="B5" s="73"/>
      <c r="C5" s="70">
        <v>-595000000</v>
      </c>
      <c r="D5" s="70"/>
      <c r="E5" s="70"/>
      <c r="F5" s="70"/>
      <c r="G5" s="70"/>
      <c r="H5" s="70"/>
      <c r="I5" s="70"/>
    </row>
    <row r="7" spans="1:9">
      <c r="B7" s="77">
        <f>B4/B2</f>
        <v>0.76571960875640432</v>
      </c>
      <c r="C7" s="77">
        <f>C5/C4</f>
        <v>0.72033898305084743</v>
      </c>
    </row>
  </sheetData>
  <hyperlinks>
    <hyperlink ref="A5" r:id="rId1" display="Fall Update"/>
  </hyperlinks>
  <pageMargins left="0.7" right="0.7" top="0.75" bottom="0.75" header="0.3" footer="0.3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0"/>
  <sheetViews>
    <sheetView workbookViewId="0">
      <pane xSplit="1" ySplit="4" topLeftCell="B56" activePane="bottomRight" state="frozen"/>
      <selection pane="topRight" activeCell="B1" sqref="B1"/>
      <selection pane="bottomLeft" activeCell="A4" sqref="A4"/>
      <selection pane="bottomRight" activeCell="J85" sqref="J85"/>
    </sheetView>
  </sheetViews>
  <sheetFormatPr baseColWidth="10" defaultColWidth="8.7109375" defaultRowHeight="13" x14ac:dyDescent="0"/>
  <sheetData>
    <row r="1" spans="1:16">
      <c r="A1" s="38" t="s">
        <v>169</v>
      </c>
    </row>
    <row r="2" spans="1:16" ht="14">
      <c r="A2" s="116" t="s">
        <v>152</v>
      </c>
      <c r="B2" s="115" t="s">
        <v>62</v>
      </c>
      <c r="C2" s="115"/>
      <c r="D2" s="115"/>
      <c r="E2" s="115"/>
      <c r="F2" s="115"/>
      <c r="G2" s="115"/>
      <c r="H2" s="115"/>
      <c r="I2" s="115"/>
      <c r="J2" s="114" t="s">
        <v>153</v>
      </c>
      <c r="K2" s="114"/>
      <c r="L2" s="114"/>
      <c r="M2" s="94"/>
      <c r="N2" s="94"/>
      <c r="O2" s="94"/>
      <c r="P2" s="94"/>
    </row>
    <row r="3" spans="1:16" ht="14">
      <c r="A3" s="116"/>
      <c r="B3" s="116" t="s">
        <v>154</v>
      </c>
      <c r="C3" s="116"/>
      <c r="D3" s="116"/>
      <c r="E3" s="116"/>
      <c r="F3" s="116"/>
      <c r="G3" s="116"/>
      <c r="H3" s="94"/>
      <c r="I3" s="94"/>
      <c r="J3" s="94"/>
      <c r="K3" s="94"/>
      <c r="L3" s="94"/>
      <c r="M3" s="94"/>
      <c r="N3" s="94"/>
      <c r="O3" s="94"/>
      <c r="P3" s="94"/>
    </row>
    <row r="4" spans="1:16" ht="14">
      <c r="A4" s="116"/>
      <c r="B4" s="94" t="s">
        <v>155</v>
      </c>
      <c r="C4" s="94" t="s">
        <v>156</v>
      </c>
      <c r="D4" s="94" t="s">
        <v>157</v>
      </c>
      <c r="E4" s="94" t="s">
        <v>158</v>
      </c>
      <c r="F4" s="94" t="s">
        <v>170</v>
      </c>
      <c r="G4" s="94" t="s">
        <v>159</v>
      </c>
      <c r="H4" s="94" t="s">
        <v>160</v>
      </c>
      <c r="I4" s="94" t="s">
        <v>161</v>
      </c>
      <c r="J4" s="94" t="s">
        <v>162</v>
      </c>
      <c r="K4" s="94" t="s">
        <v>160</v>
      </c>
      <c r="L4" s="94" t="s">
        <v>163</v>
      </c>
      <c r="M4" s="94" t="s">
        <v>164</v>
      </c>
      <c r="N4" s="94" t="s">
        <v>165</v>
      </c>
      <c r="O4" s="94" t="s">
        <v>166</v>
      </c>
      <c r="P4" s="94" t="s">
        <v>167</v>
      </c>
    </row>
    <row r="5" spans="1:16">
      <c r="A5" s="95">
        <v>1965</v>
      </c>
      <c r="B5" s="96">
        <v>1424</v>
      </c>
      <c r="C5" s="95">
        <v>834</v>
      </c>
      <c r="D5" s="95">
        <v>473</v>
      </c>
      <c r="E5" s="95">
        <v>287</v>
      </c>
      <c r="F5" s="95">
        <v>88</v>
      </c>
      <c r="G5" s="96">
        <v>3106</v>
      </c>
      <c r="H5" s="95">
        <v>737</v>
      </c>
      <c r="I5" s="96">
        <v>3843</v>
      </c>
      <c r="J5" s="95"/>
      <c r="K5" s="95"/>
      <c r="L5" s="95">
        <v>100</v>
      </c>
      <c r="M5" s="96">
        <v>3943</v>
      </c>
      <c r="N5" s="95"/>
      <c r="O5" s="95"/>
      <c r="P5" s="96">
        <v>3943</v>
      </c>
    </row>
    <row r="6" spans="1:16">
      <c r="A6" s="95">
        <v>1966</v>
      </c>
      <c r="B6" s="96">
        <v>1649</v>
      </c>
      <c r="C6" s="96">
        <v>1040</v>
      </c>
      <c r="D6" s="95">
        <v>530</v>
      </c>
      <c r="E6" s="95">
        <v>456</v>
      </c>
      <c r="F6" s="95">
        <v>159</v>
      </c>
      <c r="G6" s="96">
        <v>3834</v>
      </c>
      <c r="H6" s="95">
        <v>840</v>
      </c>
      <c r="I6" s="96">
        <v>4674</v>
      </c>
      <c r="J6" s="95"/>
      <c r="K6" s="95"/>
      <c r="L6" s="95">
        <v>88</v>
      </c>
      <c r="M6" s="96">
        <v>4762</v>
      </c>
      <c r="N6" s="95"/>
      <c r="O6" s="95"/>
      <c r="P6" s="96">
        <v>4762</v>
      </c>
    </row>
    <row r="7" spans="1:16">
      <c r="A7" s="95">
        <v>1967</v>
      </c>
      <c r="B7" s="96">
        <v>1671</v>
      </c>
      <c r="C7" s="96">
        <v>1082</v>
      </c>
      <c r="D7" s="95">
        <v>857</v>
      </c>
      <c r="E7" s="95">
        <v>516</v>
      </c>
      <c r="F7" s="95">
        <v>201</v>
      </c>
      <c r="G7" s="96">
        <v>4327</v>
      </c>
      <c r="H7" s="96">
        <v>1076</v>
      </c>
      <c r="I7" s="96">
        <v>5403</v>
      </c>
      <c r="J7" s="95"/>
      <c r="K7" s="95"/>
      <c r="L7" s="95">
        <v>158</v>
      </c>
      <c r="M7" s="96">
        <v>5561</v>
      </c>
      <c r="N7" s="95"/>
      <c r="O7" s="95"/>
      <c r="P7" s="96">
        <v>5561</v>
      </c>
    </row>
    <row r="8" spans="1:16">
      <c r="A8" s="95">
        <v>1968</v>
      </c>
      <c r="B8" s="96">
        <v>1577</v>
      </c>
      <c r="C8" s="96">
        <v>1228</v>
      </c>
      <c r="D8" s="95">
        <v>922</v>
      </c>
      <c r="E8" s="95">
        <v>631</v>
      </c>
      <c r="F8" s="95">
        <v>205</v>
      </c>
      <c r="G8" s="96">
        <v>4563</v>
      </c>
      <c r="H8" s="96">
        <v>1263</v>
      </c>
      <c r="I8" s="96">
        <v>5826</v>
      </c>
      <c r="J8" s="95"/>
      <c r="K8" s="95"/>
      <c r="L8" s="95">
        <v>219</v>
      </c>
      <c r="M8" s="96">
        <v>6045</v>
      </c>
      <c r="N8" s="95"/>
      <c r="O8" s="95"/>
      <c r="P8" s="96">
        <v>6045</v>
      </c>
    </row>
    <row r="9" spans="1:16">
      <c r="A9" s="95">
        <v>1969</v>
      </c>
      <c r="B9" s="96">
        <v>1768</v>
      </c>
      <c r="C9" s="96">
        <v>1272</v>
      </c>
      <c r="D9" s="95">
        <v>926</v>
      </c>
      <c r="E9" s="95">
        <v>632</v>
      </c>
      <c r="F9" s="95">
        <v>261</v>
      </c>
      <c r="G9" s="96">
        <v>4859</v>
      </c>
      <c r="H9" s="96">
        <v>1990</v>
      </c>
      <c r="I9" s="96">
        <v>6849</v>
      </c>
      <c r="J9" s="95"/>
      <c r="K9" s="95"/>
      <c r="L9" s="95">
        <v>390</v>
      </c>
      <c r="M9" s="96">
        <v>7239</v>
      </c>
      <c r="N9" s="95"/>
      <c r="O9" s="95"/>
      <c r="P9" s="96">
        <v>7239</v>
      </c>
    </row>
    <row r="10" spans="1:16">
      <c r="A10" s="95">
        <v>1970</v>
      </c>
      <c r="B10" s="96">
        <v>2323</v>
      </c>
      <c r="C10" s="96">
        <v>1626</v>
      </c>
      <c r="D10" s="95">
        <v>995</v>
      </c>
      <c r="E10" s="95">
        <v>766</v>
      </c>
      <c r="F10" s="95">
        <v>366</v>
      </c>
      <c r="G10" s="96">
        <v>6076</v>
      </c>
      <c r="H10" s="96">
        <v>2747</v>
      </c>
      <c r="I10" s="96">
        <v>8823</v>
      </c>
      <c r="J10" s="95"/>
      <c r="K10" s="95"/>
      <c r="L10" s="95">
        <v>481</v>
      </c>
      <c r="M10" s="96">
        <v>9304</v>
      </c>
      <c r="N10" s="95"/>
      <c r="O10" s="95"/>
      <c r="P10" s="96">
        <v>9304</v>
      </c>
    </row>
    <row r="11" spans="1:16">
      <c r="A11" s="95">
        <v>1971</v>
      </c>
      <c r="B11" s="96">
        <v>1945</v>
      </c>
      <c r="C11" s="96">
        <v>2098</v>
      </c>
      <c r="D11" s="96">
        <v>1257</v>
      </c>
      <c r="E11" s="95">
        <v>856</v>
      </c>
      <c r="F11" s="95">
        <v>573</v>
      </c>
      <c r="G11" s="96">
        <v>6729</v>
      </c>
      <c r="H11" s="96">
        <v>3281</v>
      </c>
      <c r="I11" s="96">
        <v>10010</v>
      </c>
      <c r="J11" s="95"/>
      <c r="K11" s="95"/>
      <c r="L11" s="95">
        <v>640</v>
      </c>
      <c r="M11" s="96">
        <v>10650</v>
      </c>
      <c r="N11" s="95"/>
      <c r="O11" s="95"/>
      <c r="P11" s="96">
        <v>10650</v>
      </c>
    </row>
    <row r="12" spans="1:16">
      <c r="A12" s="95">
        <v>1972</v>
      </c>
      <c r="B12" s="96">
        <v>2107</v>
      </c>
      <c r="C12" s="96">
        <v>1747</v>
      </c>
      <c r="D12" s="96">
        <v>1425</v>
      </c>
      <c r="E12" s="96">
        <v>1085</v>
      </c>
      <c r="F12" s="95">
        <v>602</v>
      </c>
      <c r="G12" s="96">
        <v>6966</v>
      </c>
      <c r="H12" s="96">
        <v>3240</v>
      </c>
      <c r="I12" s="96">
        <v>10206</v>
      </c>
      <c r="J12" s="95"/>
      <c r="K12" s="95"/>
      <c r="L12" s="95">
        <v>702</v>
      </c>
      <c r="M12" s="96">
        <v>10908</v>
      </c>
      <c r="N12" s="95"/>
      <c r="O12" s="95"/>
      <c r="P12" s="96">
        <v>10908</v>
      </c>
    </row>
    <row r="13" spans="1:16">
      <c r="A13" s="95">
        <v>1973</v>
      </c>
      <c r="B13" s="96">
        <v>1497</v>
      </c>
      <c r="C13" s="96">
        <v>1547</v>
      </c>
      <c r="D13" s="96">
        <v>1215</v>
      </c>
      <c r="E13" s="96">
        <v>1077</v>
      </c>
      <c r="F13" s="95">
        <v>712</v>
      </c>
      <c r="G13" s="96">
        <v>6048</v>
      </c>
      <c r="H13" s="96">
        <v>3134</v>
      </c>
      <c r="I13" s="96">
        <v>9182</v>
      </c>
      <c r="J13" s="95"/>
      <c r="K13" s="95"/>
      <c r="L13" s="95">
        <v>753</v>
      </c>
      <c r="M13" s="96">
        <v>9935</v>
      </c>
      <c r="N13" s="95"/>
      <c r="O13" s="95"/>
      <c r="P13" s="96">
        <v>9935</v>
      </c>
    </row>
    <row r="14" spans="1:16">
      <c r="A14" s="95">
        <v>1974</v>
      </c>
      <c r="B14" s="96">
        <v>1592</v>
      </c>
      <c r="C14" s="96">
        <v>1252</v>
      </c>
      <c r="D14" s="96">
        <v>1119</v>
      </c>
      <c r="E14" s="95">
        <v>976</v>
      </c>
      <c r="F14" s="95">
        <v>657</v>
      </c>
      <c r="G14" s="96">
        <v>5596</v>
      </c>
      <c r="H14" s="96">
        <v>3233</v>
      </c>
      <c r="I14" s="96">
        <v>8829</v>
      </c>
      <c r="J14" s="95"/>
      <c r="K14" s="95"/>
      <c r="L14" s="95">
        <v>853</v>
      </c>
      <c r="M14" s="96">
        <v>9682</v>
      </c>
      <c r="N14" s="95"/>
      <c r="O14" s="95"/>
      <c r="P14" s="96">
        <v>9682</v>
      </c>
    </row>
    <row r="15" spans="1:16">
      <c r="A15" s="95">
        <v>1975</v>
      </c>
      <c r="B15" s="96">
        <v>1769</v>
      </c>
      <c r="C15" s="96">
        <v>1376</v>
      </c>
      <c r="D15" s="96">
        <v>1051</v>
      </c>
      <c r="E15" s="95">
        <v>845</v>
      </c>
      <c r="F15" s="95">
        <v>771</v>
      </c>
      <c r="G15" s="96">
        <v>5812</v>
      </c>
      <c r="H15" s="96">
        <v>2888</v>
      </c>
      <c r="I15" s="96">
        <v>8700</v>
      </c>
      <c r="J15" s="95"/>
      <c r="K15" s="95"/>
      <c r="L15" s="95">
        <v>830</v>
      </c>
      <c r="M15" s="96">
        <v>9530</v>
      </c>
      <c r="N15" s="95"/>
      <c r="O15" s="95"/>
      <c r="P15" s="96">
        <v>9530</v>
      </c>
    </row>
    <row r="16" spans="1:16">
      <c r="A16" s="95">
        <v>1976</v>
      </c>
      <c r="B16" s="96">
        <v>2214</v>
      </c>
      <c r="C16" s="96">
        <v>1468</v>
      </c>
      <c r="D16" s="96">
        <v>1019</v>
      </c>
      <c r="E16" s="95">
        <v>751</v>
      </c>
      <c r="F16" s="95">
        <v>792</v>
      </c>
      <c r="G16" s="96">
        <v>6244</v>
      </c>
      <c r="H16" s="96">
        <v>2694</v>
      </c>
      <c r="I16" s="96">
        <v>8938</v>
      </c>
      <c r="J16" s="95"/>
      <c r="K16" s="95"/>
      <c r="L16" s="95">
        <v>812</v>
      </c>
      <c r="M16" s="96">
        <v>9750</v>
      </c>
      <c r="N16" s="95"/>
      <c r="O16" s="95"/>
      <c r="P16" s="96">
        <v>9750</v>
      </c>
    </row>
    <row r="17" spans="1:16">
      <c r="A17" s="95">
        <v>1977</v>
      </c>
      <c r="B17" s="96">
        <v>2084</v>
      </c>
      <c r="C17" s="96">
        <v>1711</v>
      </c>
      <c r="D17" s="96">
        <v>1123</v>
      </c>
      <c r="E17" s="95">
        <v>670</v>
      </c>
      <c r="F17" s="95">
        <v>824</v>
      </c>
      <c r="G17" s="96">
        <v>6412</v>
      </c>
      <c r="H17" s="96">
        <v>2594</v>
      </c>
      <c r="I17" s="96">
        <v>9006</v>
      </c>
      <c r="J17" s="95"/>
      <c r="K17" s="95"/>
      <c r="L17" s="95">
        <v>857</v>
      </c>
      <c r="M17" s="96">
        <v>9863</v>
      </c>
      <c r="N17" s="95"/>
      <c r="O17" s="95"/>
      <c r="P17" s="96">
        <v>9863</v>
      </c>
    </row>
    <row r="18" spans="1:16">
      <c r="A18" s="95">
        <v>1978</v>
      </c>
      <c r="B18" s="96">
        <v>1793</v>
      </c>
      <c r="C18" s="96">
        <v>1646</v>
      </c>
      <c r="D18" s="96">
        <v>1031</v>
      </c>
      <c r="E18" s="95">
        <v>606</v>
      </c>
      <c r="F18" s="95">
        <v>790</v>
      </c>
      <c r="G18" s="96">
        <v>5866</v>
      </c>
      <c r="H18" s="96">
        <v>2717</v>
      </c>
      <c r="I18" s="96">
        <v>8583</v>
      </c>
      <c r="J18" s="95"/>
      <c r="K18" s="95"/>
      <c r="L18" s="95">
        <v>792</v>
      </c>
      <c r="M18" s="96">
        <v>9375</v>
      </c>
      <c r="N18" s="95"/>
      <c r="O18" s="95"/>
      <c r="P18" s="96">
        <v>9375</v>
      </c>
    </row>
    <row r="19" spans="1:16">
      <c r="A19" s="95">
        <v>1979</v>
      </c>
      <c r="B19" s="96">
        <v>1953</v>
      </c>
      <c r="C19" s="96">
        <v>1721</v>
      </c>
      <c r="D19" s="95">
        <v>975</v>
      </c>
      <c r="E19" s="95">
        <v>647</v>
      </c>
      <c r="F19" s="95">
        <v>811</v>
      </c>
      <c r="G19" s="96">
        <v>6107</v>
      </c>
      <c r="H19" s="96">
        <v>3179</v>
      </c>
      <c r="I19" s="96">
        <v>9286</v>
      </c>
      <c r="J19" s="95"/>
      <c r="K19" s="95"/>
      <c r="L19" s="95">
        <v>750</v>
      </c>
      <c r="M19" s="96">
        <v>10036</v>
      </c>
      <c r="N19" s="95"/>
      <c r="O19" s="95"/>
      <c r="P19" s="96">
        <v>10036</v>
      </c>
    </row>
    <row r="20" spans="1:16">
      <c r="A20" s="95">
        <v>1980</v>
      </c>
      <c r="B20" s="96">
        <v>2166</v>
      </c>
      <c r="C20" s="96">
        <v>1852</v>
      </c>
      <c r="D20" s="96">
        <v>1059</v>
      </c>
      <c r="E20" s="95">
        <v>736</v>
      </c>
      <c r="F20" s="95">
        <v>986</v>
      </c>
      <c r="G20" s="96">
        <v>6799</v>
      </c>
      <c r="H20" s="96">
        <v>3184</v>
      </c>
      <c r="I20" s="96">
        <v>9983</v>
      </c>
      <c r="J20" s="95"/>
      <c r="K20" s="95"/>
      <c r="L20" s="95">
        <v>814</v>
      </c>
      <c r="M20" s="96">
        <v>10797</v>
      </c>
      <c r="N20" s="95"/>
      <c r="O20" s="95"/>
      <c r="P20" s="96">
        <v>10797</v>
      </c>
    </row>
    <row r="21" spans="1:16">
      <c r="A21" s="95">
        <v>1981</v>
      </c>
      <c r="B21" s="96">
        <v>2507</v>
      </c>
      <c r="C21" s="96">
        <v>1372</v>
      </c>
      <c r="D21" s="96">
        <v>1150</v>
      </c>
      <c r="E21" s="95">
        <v>890</v>
      </c>
      <c r="F21" s="96">
        <v>1539</v>
      </c>
      <c r="G21" s="96">
        <v>7458</v>
      </c>
      <c r="H21" s="96">
        <v>3163</v>
      </c>
      <c r="I21" s="96">
        <v>10621</v>
      </c>
      <c r="J21" s="95">
        <v>368</v>
      </c>
      <c r="K21" s="95">
        <v>439</v>
      </c>
      <c r="L21" s="95">
        <v>807</v>
      </c>
      <c r="M21" s="96">
        <v>11428</v>
      </c>
      <c r="N21" s="95"/>
      <c r="O21" s="95"/>
      <c r="P21" s="96">
        <v>11428</v>
      </c>
    </row>
    <row r="22" spans="1:16">
      <c r="A22" s="95">
        <v>1982</v>
      </c>
      <c r="B22" s="96">
        <v>2970</v>
      </c>
      <c r="C22" s="96">
        <v>1931</v>
      </c>
      <c r="D22" s="96">
        <v>1290</v>
      </c>
      <c r="E22" s="95">
        <v>845</v>
      </c>
      <c r="F22" s="96">
        <v>1509</v>
      </c>
      <c r="G22" s="96">
        <v>8545</v>
      </c>
      <c r="H22" s="96">
        <v>3656</v>
      </c>
      <c r="I22" s="96">
        <v>12201</v>
      </c>
      <c r="J22" s="95">
        <v>480</v>
      </c>
      <c r="K22" s="95">
        <v>466</v>
      </c>
      <c r="L22" s="95">
        <v>946</v>
      </c>
      <c r="M22" s="96">
        <v>13147</v>
      </c>
      <c r="N22" s="95"/>
      <c r="O22" s="95"/>
      <c r="P22" s="96">
        <v>13147</v>
      </c>
    </row>
    <row r="23" spans="1:16">
      <c r="A23" s="95">
        <v>1983</v>
      </c>
      <c r="B23" s="96">
        <v>1363</v>
      </c>
      <c r="C23" s="96">
        <v>2366</v>
      </c>
      <c r="D23" s="96">
        <v>1414</v>
      </c>
      <c r="E23" s="95">
        <v>984</v>
      </c>
      <c r="F23" s="96">
        <v>1524</v>
      </c>
      <c r="G23" s="96">
        <v>7651</v>
      </c>
      <c r="H23" s="96">
        <v>3827</v>
      </c>
      <c r="I23" s="96">
        <v>11478</v>
      </c>
      <c r="J23" s="95">
        <v>511</v>
      </c>
      <c r="K23" s="95">
        <v>453</v>
      </c>
      <c r="L23" s="95">
        <v>964</v>
      </c>
      <c r="M23" s="96">
        <v>12442</v>
      </c>
      <c r="N23" s="95"/>
      <c r="O23" s="95"/>
      <c r="P23" s="96">
        <v>12442</v>
      </c>
    </row>
    <row r="24" spans="1:16">
      <c r="A24" s="95">
        <v>1984</v>
      </c>
      <c r="B24" s="96">
        <v>3172</v>
      </c>
      <c r="C24" s="96">
        <v>1299</v>
      </c>
      <c r="D24" s="96">
        <v>1710</v>
      </c>
      <c r="E24" s="96">
        <v>1196</v>
      </c>
      <c r="F24" s="96">
        <v>1542</v>
      </c>
      <c r="G24" s="96">
        <v>8919</v>
      </c>
      <c r="H24" s="96">
        <v>4096</v>
      </c>
      <c r="I24" s="96">
        <v>13015</v>
      </c>
      <c r="J24" s="95">
        <v>442</v>
      </c>
      <c r="K24" s="95">
        <v>484</v>
      </c>
      <c r="L24" s="95">
        <v>926</v>
      </c>
      <c r="M24" s="96">
        <v>13941</v>
      </c>
      <c r="N24" s="95"/>
      <c r="O24" s="95"/>
      <c r="P24" s="96">
        <v>13941</v>
      </c>
    </row>
    <row r="25" spans="1:16">
      <c r="A25" s="95">
        <v>1985</v>
      </c>
      <c r="B25" s="96">
        <v>3377</v>
      </c>
      <c r="C25" s="96">
        <v>2642</v>
      </c>
      <c r="D25" s="96">
        <v>1071</v>
      </c>
      <c r="E25" s="96">
        <v>1427</v>
      </c>
      <c r="F25" s="96">
        <v>1553</v>
      </c>
      <c r="G25" s="96">
        <v>10070</v>
      </c>
      <c r="H25" s="96">
        <v>4058</v>
      </c>
      <c r="I25" s="96">
        <v>14128</v>
      </c>
      <c r="J25" s="95">
        <v>480</v>
      </c>
      <c r="K25" s="95">
        <v>410</v>
      </c>
      <c r="L25" s="95">
        <v>890</v>
      </c>
      <c r="M25" s="96">
        <v>15018</v>
      </c>
      <c r="N25" s="95"/>
      <c r="O25" s="95"/>
      <c r="P25" s="96">
        <v>15018</v>
      </c>
    </row>
    <row r="26" spans="1:16">
      <c r="A26" s="95">
        <v>1986</v>
      </c>
      <c r="B26" s="96">
        <v>3426</v>
      </c>
      <c r="C26" s="96">
        <v>2634</v>
      </c>
      <c r="D26" s="96">
        <v>1956</v>
      </c>
      <c r="E26" s="95">
        <v>889</v>
      </c>
      <c r="F26" s="96">
        <v>1799</v>
      </c>
      <c r="G26" s="96">
        <v>10704</v>
      </c>
      <c r="H26" s="96">
        <v>3963</v>
      </c>
      <c r="I26" s="96">
        <v>14667</v>
      </c>
      <c r="J26" s="95">
        <v>567</v>
      </c>
      <c r="K26" s="95">
        <v>669</v>
      </c>
      <c r="L26" s="96">
        <v>1236</v>
      </c>
      <c r="M26" s="96">
        <v>15903</v>
      </c>
      <c r="N26" s="95"/>
      <c r="O26" s="95"/>
      <c r="P26" s="96">
        <v>15903</v>
      </c>
    </row>
    <row r="27" spans="1:16">
      <c r="A27" s="95">
        <v>1987</v>
      </c>
      <c r="B27" s="96">
        <v>3546</v>
      </c>
      <c r="C27" s="96">
        <v>2647</v>
      </c>
      <c r="D27" s="96">
        <v>1999</v>
      </c>
      <c r="E27" s="96">
        <v>1321</v>
      </c>
      <c r="F27" s="96">
        <v>1403</v>
      </c>
      <c r="G27" s="96">
        <v>10916</v>
      </c>
      <c r="H27" s="96">
        <v>4044</v>
      </c>
      <c r="I27" s="96">
        <v>14960</v>
      </c>
      <c r="J27" s="95">
        <v>457</v>
      </c>
      <c r="K27" s="95">
        <v>617</v>
      </c>
      <c r="L27" s="96">
        <v>1074</v>
      </c>
      <c r="M27" s="96">
        <v>16034</v>
      </c>
      <c r="N27" s="95"/>
      <c r="O27" s="95"/>
      <c r="P27" s="96">
        <v>16034</v>
      </c>
    </row>
    <row r="28" spans="1:16">
      <c r="A28" s="95">
        <v>1988</v>
      </c>
      <c r="B28" s="96">
        <v>3659</v>
      </c>
      <c r="C28" s="96">
        <v>2657</v>
      </c>
      <c r="D28" s="96">
        <v>1863</v>
      </c>
      <c r="E28" s="96">
        <v>1436</v>
      </c>
      <c r="F28" s="96">
        <v>1647</v>
      </c>
      <c r="G28" s="96">
        <v>11262</v>
      </c>
      <c r="H28" s="96">
        <v>3929</v>
      </c>
      <c r="I28" s="96">
        <v>15191</v>
      </c>
      <c r="J28" s="95">
        <v>478</v>
      </c>
      <c r="K28" s="95">
        <v>575</v>
      </c>
      <c r="L28" s="96">
        <v>1053</v>
      </c>
      <c r="M28" s="96">
        <v>16244</v>
      </c>
      <c r="N28" s="95"/>
      <c r="O28" s="95"/>
      <c r="P28" s="96">
        <v>16244</v>
      </c>
    </row>
    <row r="29" spans="1:16">
      <c r="A29" s="95">
        <v>1989</v>
      </c>
      <c r="B29" s="96">
        <v>3799</v>
      </c>
      <c r="C29" s="96">
        <v>2557</v>
      </c>
      <c r="D29" s="96">
        <v>1995</v>
      </c>
      <c r="E29" s="96">
        <v>1387</v>
      </c>
      <c r="F29" s="96">
        <v>1790</v>
      </c>
      <c r="G29" s="96">
        <v>11528</v>
      </c>
      <c r="H29" s="96">
        <v>4032</v>
      </c>
      <c r="I29" s="96">
        <v>15560</v>
      </c>
      <c r="J29" s="95">
        <v>514</v>
      </c>
      <c r="K29" s="95">
        <v>547</v>
      </c>
      <c r="L29" s="96">
        <v>1061</v>
      </c>
      <c r="M29" s="96">
        <v>16621</v>
      </c>
      <c r="N29" s="95"/>
      <c r="O29" s="95"/>
      <c r="P29" s="96">
        <v>16621</v>
      </c>
    </row>
    <row r="30" spans="1:16">
      <c r="A30" s="95">
        <v>1990</v>
      </c>
      <c r="B30" s="96">
        <v>4070</v>
      </c>
      <c r="C30" s="96">
        <v>2897</v>
      </c>
      <c r="D30" s="96">
        <v>2013</v>
      </c>
      <c r="E30" s="96">
        <v>1594</v>
      </c>
      <c r="F30" s="96">
        <v>1898</v>
      </c>
      <c r="G30" s="96">
        <v>12472</v>
      </c>
      <c r="H30" s="96">
        <v>4023</v>
      </c>
      <c r="I30" s="96">
        <v>16495</v>
      </c>
      <c r="J30" s="95">
        <v>552</v>
      </c>
      <c r="K30" s="95">
        <v>521</v>
      </c>
      <c r="L30" s="96">
        <v>1073</v>
      </c>
      <c r="M30" s="96">
        <v>17568</v>
      </c>
      <c r="N30" s="95"/>
      <c r="O30" s="95"/>
      <c r="P30" s="96">
        <v>17568</v>
      </c>
    </row>
    <row r="31" spans="1:16">
      <c r="A31" s="95">
        <v>1991</v>
      </c>
      <c r="B31" s="96">
        <v>3951</v>
      </c>
      <c r="C31" s="96">
        <v>2956</v>
      </c>
      <c r="D31" s="96">
        <v>2217</v>
      </c>
      <c r="E31" s="96">
        <v>1586</v>
      </c>
      <c r="F31" s="96">
        <v>1896</v>
      </c>
      <c r="G31" s="96">
        <v>12606</v>
      </c>
      <c r="H31" s="96">
        <v>3926</v>
      </c>
      <c r="I31" s="96">
        <v>16532</v>
      </c>
      <c r="J31" s="95">
        <v>644</v>
      </c>
      <c r="K31" s="95">
        <v>459</v>
      </c>
      <c r="L31" s="96">
        <v>1103</v>
      </c>
      <c r="M31" s="96">
        <v>17635</v>
      </c>
      <c r="N31" s="95"/>
      <c r="O31" s="95"/>
      <c r="P31" s="96">
        <v>17635</v>
      </c>
    </row>
    <row r="32" spans="1:16">
      <c r="A32" s="95">
        <v>1992</v>
      </c>
      <c r="B32" s="96">
        <v>4256</v>
      </c>
      <c r="C32" s="96">
        <v>2990</v>
      </c>
      <c r="D32" s="96">
        <v>2165</v>
      </c>
      <c r="E32" s="96">
        <v>1706</v>
      </c>
      <c r="F32" s="96">
        <v>1951</v>
      </c>
      <c r="G32" s="96">
        <v>13068</v>
      </c>
      <c r="H32" s="96">
        <v>4385</v>
      </c>
      <c r="I32" s="96">
        <v>17453</v>
      </c>
      <c r="J32" s="95">
        <v>683</v>
      </c>
      <c r="K32" s="95">
        <v>496</v>
      </c>
      <c r="L32" s="96">
        <v>1179</v>
      </c>
      <c r="M32" s="96">
        <v>18632</v>
      </c>
      <c r="N32" s="95"/>
      <c r="O32" s="95" t="s">
        <v>168</v>
      </c>
      <c r="P32" s="96">
        <v>18632</v>
      </c>
    </row>
    <row r="33" spans="1:16">
      <c r="A33" s="95">
        <v>1993</v>
      </c>
      <c r="B33" s="96">
        <v>4126</v>
      </c>
      <c r="C33" s="96">
        <v>3102</v>
      </c>
      <c r="D33" s="96">
        <v>2199</v>
      </c>
      <c r="E33" s="96">
        <v>1578</v>
      </c>
      <c r="F33" s="96">
        <v>1945</v>
      </c>
      <c r="G33" s="96">
        <v>12950</v>
      </c>
      <c r="H33" s="96">
        <v>3453</v>
      </c>
      <c r="I33" s="96">
        <v>16403</v>
      </c>
      <c r="J33" s="95">
        <v>701</v>
      </c>
      <c r="K33" s="95">
        <v>467</v>
      </c>
      <c r="L33" s="96">
        <v>1168</v>
      </c>
      <c r="M33" s="96">
        <v>17571</v>
      </c>
      <c r="N33" s="95"/>
      <c r="O33" s="95" t="s">
        <v>168</v>
      </c>
      <c r="P33" s="96">
        <v>17571</v>
      </c>
    </row>
    <row r="34" spans="1:16">
      <c r="A34" s="95">
        <v>1994</v>
      </c>
      <c r="B34" s="96">
        <v>4443</v>
      </c>
      <c r="C34" s="96">
        <v>2996</v>
      </c>
      <c r="D34" s="96">
        <v>2262</v>
      </c>
      <c r="E34" s="96">
        <v>1680</v>
      </c>
      <c r="F34" s="96">
        <v>1793</v>
      </c>
      <c r="G34" s="96">
        <v>13174</v>
      </c>
      <c r="H34" s="96">
        <v>2823</v>
      </c>
      <c r="I34" s="96">
        <v>15997</v>
      </c>
      <c r="J34" s="95">
        <v>755</v>
      </c>
      <c r="K34" s="95">
        <v>474</v>
      </c>
      <c r="L34" s="96">
        <v>1229</v>
      </c>
      <c r="M34" s="96">
        <v>17226</v>
      </c>
      <c r="N34" s="95"/>
      <c r="O34" s="95" t="s">
        <v>168</v>
      </c>
      <c r="P34" s="96">
        <v>17226</v>
      </c>
    </row>
    <row r="35" spans="1:16">
      <c r="A35" s="95">
        <v>1995</v>
      </c>
      <c r="B35" s="96">
        <v>3280</v>
      </c>
      <c r="C35" s="96">
        <v>2957</v>
      </c>
      <c r="D35" s="96">
        <v>2250</v>
      </c>
      <c r="E35" s="96">
        <v>1723</v>
      </c>
      <c r="F35" s="96">
        <v>1815</v>
      </c>
      <c r="G35" s="96">
        <v>12025</v>
      </c>
      <c r="H35" s="96">
        <v>2882</v>
      </c>
      <c r="I35" s="96">
        <v>14907</v>
      </c>
      <c r="J35" s="95">
        <v>857</v>
      </c>
      <c r="K35" s="95">
        <v>509</v>
      </c>
      <c r="L35" s="96">
        <v>1366</v>
      </c>
      <c r="M35" s="96">
        <v>16273</v>
      </c>
      <c r="N35" s="95">
        <v>210</v>
      </c>
      <c r="O35" s="95">
        <v>756</v>
      </c>
      <c r="P35" s="96">
        <v>17239</v>
      </c>
    </row>
    <row r="36" spans="1:16">
      <c r="A36" s="95">
        <v>1996</v>
      </c>
      <c r="B36" s="96">
        <v>3342</v>
      </c>
      <c r="C36" s="96">
        <v>2826</v>
      </c>
      <c r="D36" s="96">
        <v>2177</v>
      </c>
      <c r="E36" s="96">
        <v>1954</v>
      </c>
      <c r="F36" s="96">
        <v>2036</v>
      </c>
      <c r="G36" s="96">
        <v>12335</v>
      </c>
      <c r="H36" s="96">
        <v>2179</v>
      </c>
      <c r="I36" s="96">
        <v>14514</v>
      </c>
      <c r="J36" s="95">
        <v>904</v>
      </c>
      <c r="K36" s="95">
        <v>511</v>
      </c>
      <c r="L36" s="96">
        <v>1415</v>
      </c>
      <c r="M36" s="96">
        <v>15929</v>
      </c>
      <c r="N36" s="95">
        <v>209</v>
      </c>
      <c r="O36" s="95">
        <v>663</v>
      </c>
      <c r="P36" s="96">
        <v>16801</v>
      </c>
    </row>
    <row r="37" spans="1:16">
      <c r="A37" s="95">
        <v>1997</v>
      </c>
      <c r="B37" s="96">
        <v>3409</v>
      </c>
      <c r="C37" s="96">
        <v>2753</v>
      </c>
      <c r="D37" s="96">
        <v>2237</v>
      </c>
      <c r="E37" s="96">
        <v>1851</v>
      </c>
      <c r="F37" s="96">
        <v>1973</v>
      </c>
      <c r="G37" s="96">
        <v>12223</v>
      </c>
      <c r="H37" s="96">
        <v>1931</v>
      </c>
      <c r="I37" s="96">
        <v>14154</v>
      </c>
      <c r="J37" s="96">
        <v>1033</v>
      </c>
      <c r="K37" s="95">
        <v>635</v>
      </c>
      <c r="L37" s="96">
        <v>1668</v>
      </c>
      <c r="M37" s="96">
        <v>15822</v>
      </c>
      <c r="N37" s="95">
        <v>216</v>
      </c>
      <c r="O37" s="95">
        <v>621</v>
      </c>
      <c r="P37" s="96">
        <v>16659</v>
      </c>
    </row>
    <row r="38" spans="1:16">
      <c r="A38" s="95">
        <v>1998</v>
      </c>
      <c r="B38" s="96">
        <v>3066</v>
      </c>
      <c r="C38" s="96">
        <v>2901</v>
      </c>
      <c r="D38" s="96">
        <v>2270</v>
      </c>
      <c r="E38" s="96">
        <v>1936</v>
      </c>
      <c r="F38" s="96">
        <v>1960</v>
      </c>
      <c r="G38" s="96">
        <v>12133</v>
      </c>
      <c r="H38" s="96">
        <v>1909</v>
      </c>
      <c r="I38" s="96">
        <v>14042</v>
      </c>
      <c r="J38" s="96">
        <v>1004</v>
      </c>
      <c r="K38" s="95">
        <v>619</v>
      </c>
      <c r="L38" s="96">
        <v>1623</v>
      </c>
      <c r="M38" s="96">
        <v>15665</v>
      </c>
      <c r="N38" s="95">
        <v>199</v>
      </c>
      <c r="O38" s="95">
        <v>640</v>
      </c>
      <c r="P38" s="96">
        <v>16504</v>
      </c>
    </row>
    <row r="39" spans="1:16">
      <c r="A39" s="95">
        <v>1999</v>
      </c>
      <c r="B39" s="96">
        <v>3134</v>
      </c>
      <c r="C39" s="96">
        <v>2873</v>
      </c>
      <c r="D39" s="96">
        <v>2239</v>
      </c>
      <c r="E39" s="96">
        <v>1888</v>
      </c>
      <c r="F39" s="96">
        <v>1956</v>
      </c>
      <c r="G39" s="96">
        <v>12090</v>
      </c>
      <c r="H39" s="96">
        <v>2107</v>
      </c>
      <c r="I39" s="96">
        <v>14197</v>
      </c>
      <c r="J39" s="95">
        <v>992</v>
      </c>
      <c r="K39" s="95">
        <v>616</v>
      </c>
      <c r="L39" s="96">
        <v>1608</v>
      </c>
      <c r="M39" s="96">
        <v>15805</v>
      </c>
      <c r="N39" s="95">
        <v>192</v>
      </c>
      <c r="O39" s="95">
        <v>795</v>
      </c>
      <c r="P39" s="96">
        <v>16792</v>
      </c>
    </row>
    <row r="40" spans="1:16">
      <c r="A40" s="95">
        <v>2000</v>
      </c>
      <c r="B40" s="96">
        <v>3287</v>
      </c>
      <c r="C40" s="96">
        <v>2910</v>
      </c>
      <c r="D40" s="96">
        <v>2224</v>
      </c>
      <c r="E40" s="96">
        <v>1840</v>
      </c>
      <c r="F40" s="96">
        <v>1978</v>
      </c>
      <c r="G40" s="96">
        <v>12239</v>
      </c>
      <c r="H40" s="96">
        <v>1932</v>
      </c>
      <c r="I40" s="96">
        <v>14171</v>
      </c>
      <c r="J40" s="96">
        <v>1021</v>
      </c>
      <c r="K40" s="95">
        <v>638</v>
      </c>
      <c r="L40" s="96">
        <v>1659</v>
      </c>
      <c r="M40" s="96">
        <v>15830</v>
      </c>
      <c r="N40" s="95">
        <v>174</v>
      </c>
      <c r="O40" s="95">
        <v>752</v>
      </c>
      <c r="P40" s="96">
        <v>16756</v>
      </c>
    </row>
    <row r="41" spans="1:16">
      <c r="A41" s="95">
        <v>2001</v>
      </c>
      <c r="B41" s="96">
        <v>3179</v>
      </c>
      <c r="C41" s="96">
        <v>3018</v>
      </c>
      <c r="D41" s="96">
        <v>2251</v>
      </c>
      <c r="E41" s="96">
        <v>1873</v>
      </c>
      <c r="F41" s="96">
        <v>1916</v>
      </c>
      <c r="G41" s="96">
        <v>12237</v>
      </c>
      <c r="H41" s="96">
        <v>2057</v>
      </c>
      <c r="I41" s="96">
        <v>14294</v>
      </c>
      <c r="J41" s="96">
        <v>1050</v>
      </c>
      <c r="K41" s="95">
        <v>637</v>
      </c>
      <c r="L41" s="96">
        <v>1687</v>
      </c>
      <c r="M41" s="96">
        <v>15981</v>
      </c>
      <c r="N41" s="95">
        <v>175</v>
      </c>
      <c r="O41" s="95">
        <v>809</v>
      </c>
      <c r="P41" s="96">
        <v>16965</v>
      </c>
    </row>
    <row r="42" spans="1:16">
      <c r="A42" s="95">
        <v>2002</v>
      </c>
      <c r="B42" s="96">
        <v>3077</v>
      </c>
      <c r="C42" s="96">
        <v>3174</v>
      </c>
      <c r="D42" s="96">
        <v>2401</v>
      </c>
      <c r="E42" s="96">
        <v>1857</v>
      </c>
      <c r="F42" s="96">
        <v>2053</v>
      </c>
      <c r="G42" s="96">
        <v>12562</v>
      </c>
      <c r="H42" s="96">
        <v>2156</v>
      </c>
      <c r="I42" s="96">
        <v>14718</v>
      </c>
      <c r="J42" s="96">
        <v>1090</v>
      </c>
      <c r="K42" s="95">
        <v>753</v>
      </c>
      <c r="L42" s="96">
        <v>1843</v>
      </c>
      <c r="M42" s="96">
        <v>16561</v>
      </c>
      <c r="N42" s="95">
        <v>174</v>
      </c>
      <c r="O42" s="95">
        <v>775</v>
      </c>
      <c r="P42" s="96">
        <v>17510</v>
      </c>
    </row>
    <row r="43" spans="1:16">
      <c r="A43" s="95">
        <v>2003</v>
      </c>
      <c r="B43" s="96">
        <v>3120</v>
      </c>
      <c r="C43" s="96">
        <v>3265</v>
      </c>
      <c r="D43" s="96">
        <v>2528</v>
      </c>
      <c r="E43" s="96">
        <v>1996</v>
      </c>
      <c r="F43" s="96">
        <v>2029</v>
      </c>
      <c r="G43" s="96">
        <v>12938</v>
      </c>
      <c r="H43" s="96">
        <v>2269</v>
      </c>
      <c r="I43" s="96">
        <v>15207</v>
      </c>
      <c r="J43" s="96">
        <v>1219</v>
      </c>
      <c r="K43" s="95">
        <v>796</v>
      </c>
      <c r="L43" s="96">
        <v>2015</v>
      </c>
      <c r="M43" s="96">
        <v>17222</v>
      </c>
      <c r="N43" s="95">
        <v>172</v>
      </c>
      <c r="O43" s="95">
        <v>872</v>
      </c>
      <c r="P43" s="96">
        <v>18266</v>
      </c>
    </row>
    <row r="44" spans="1:16">
      <c r="A44" s="95">
        <v>2004</v>
      </c>
      <c r="B44" s="96">
        <v>3100</v>
      </c>
      <c r="C44" s="96">
        <v>3216</v>
      </c>
      <c r="D44" s="96">
        <v>2622</v>
      </c>
      <c r="E44" s="96">
        <v>2048</v>
      </c>
      <c r="F44" s="96">
        <v>2205</v>
      </c>
      <c r="G44" s="96">
        <v>13191</v>
      </c>
      <c r="H44" s="96">
        <v>2223</v>
      </c>
      <c r="I44" s="96">
        <v>15414</v>
      </c>
      <c r="J44" s="96">
        <v>1308</v>
      </c>
      <c r="K44" s="95">
        <v>879</v>
      </c>
      <c r="L44" s="96">
        <v>2187</v>
      </c>
      <c r="M44" s="96">
        <v>17601</v>
      </c>
      <c r="N44" s="95">
        <v>184</v>
      </c>
      <c r="O44" s="95">
        <v>821</v>
      </c>
      <c r="P44" s="96">
        <v>18606</v>
      </c>
    </row>
    <row r="45" spans="1:16">
      <c r="A45" s="95">
        <v>2005</v>
      </c>
      <c r="B45" s="96">
        <v>3101</v>
      </c>
      <c r="C45" s="96">
        <v>3050</v>
      </c>
      <c r="D45" s="96">
        <v>2637</v>
      </c>
      <c r="E45" s="96">
        <v>2158</v>
      </c>
      <c r="F45" s="96">
        <v>2238</v>
      </c>
      <c r="G45" s="96">
        <v>13184</v>
      </c>
      <c r="H45" s="96">
        <v>2143</v>
      </c>
      <c r="I45" s="96">
        <v>15327</v>
      </c>
      <c r="J45" s="96">
        <v>1375</v>
      </c>
      <c r="K45" s="95">
        <v>920</v>
      </c>
      <c r="L45" s="96">
        <v>2295</v>
      </c>
      <c r="M45" s="96">
        <v>17622</v>
      </c>
      <c r="N45" s="95">
        <v>181</v>
      </c>
      <c r="O45" s="95">
        <v>819</v>
      </c>
      <c r="P45" s="96">
        <v>18622</v>
      </c>
    </row>
    <row r="46" spans="1:16">
      <c r="A46" s="95">
        <v>2006</v>
      </c>
      <c r="B46" s="96">
        <v>2970</v>
      </c>
      <c r="C46" s="96">
        <v>2923</v>
      </c>
      <c r="D46" s="96">
        <v>2456</v>
      </c>
      <c r="E46" s="96">
        <v>2221</v>
      </c>
      <c r="F46" s="96">
        <v>2239</v>
      </c>
      <c r="G46" s="96">
        <v>12809</v>
      </c>
      <c r="H46" s="96">
        <v>2224</v>
      </c>
      <c r="I46" s="96">
        <v>15033</v>
      </c>
      <c r="J46" s="96">
        <v>1373</v>
      </c>
      <c r="K46" s="95">
        <v>899</v>
      </c>
      <c r="L46" s="96">
        <v>2272</v>
      </c>
      <c r="M46" s="96">
        <v>17305</v>
      </c>
      <c r="N46" s="95">
        <v>204</v>
      </c>
      <c r="O46" s="95">
        <v>744</v>
      </c>
      <c r="P46" s="96">
        <v>18253</v>
      </c>
    </row>
    <row r="47" spans="1:16">
      <c r="A47" s="95">
        <v>2007</v>
      </c>
      <c r="B47" s="96">
        <v>3080</v>
      </c>
      <c r="C47" s="96">
        <v>2725</v>
      </c>
      <c r="D47" s="96">
        <v>2410</v>
      </c>
      <c r="E47" s="96">
        <v>2181</v>
      </c>
      <c r="F47" s="96">
        <v>2238</v>
      </c>
      <c r="G47" s="96">
        <v>12634</v>
      </c>
      <c r="H47" s="96">
        <v>2155</v>
      </c>
      <c r="I47" s="96">
        <v>14789</v>
      </c>
      <c r="J47" s="96">
        <v>1403</v>
      </c>
      <c r="K47" s="95">
        <v>899</v>
      </c>
      <c r="L47" s="96">
        <v>2302</v>
      </c>
      <c r="M47" s="96">
        <v>17091</v>
      </c>
      <c r="N47" s="95">
        <v>207</v>
      </c>
      <c r="O47" s="95">
        <v>670</v>
      </c>
      <c r="P47" s="96">
        <v>17968</v>
      </c>
    </row>
    <row r="48" spans="1:16">
      <c r="A48" s="95">
        <v>2008</v>
      </c>
      <c r="B48" s="96">
        <v>2939</v>
      </c>
      <c r="C48" s="96">
        <v>2768</v>
      </c>
      <c r="D48" s="96">
        <v>2266</v>
      </c>
      <c r="E48" s="96">
        <v>2090</v>
      </c>
      <c r="F48" s="96">
        <v>2206</v>
      </c>
      <c r="G48" s="96">
        <v>12269</v>
      </c>
      <c r="H48" s="96">
        <v>2208</v>
      </c>
      <c r="I48" s="96">
        <v>14477</v>
      </c>
      <c r="J48" s="96">
        <v>1410</v>
      </c>
      <c r="K48" s="96">
        <v>1005</v>
      </c>
      <c r="L48" s="96">
        <v>2415</v>
      </c>
      <c r="M48" s="96">
        <v>16892</v>
      </c>
      <c r="N48" s="95">
        <v>211</v>
      </c>
      <c r="O48" s="95">
        <v>688</v>
      </c>
      <c r="P48" s="96">
        <v>17791</v>
      </c>
    </row>
    <row r="49" spans="1:16">
      <c r="A49" s="95">
        <v>2009</v>
      </c>
      <c r="B49" s="96">
        <v>3023</v>
      </c>
      <c r="C49" s="96">
        <v>2837</v>
      </c>
      <c r="D49" s="96">
        <v>2325</v>
      </c>
      <c r="E49" s="96">
        <v>2045</v>
      </c>
      <c r="F49" s="96">
        <v>2152</v>
      </c>
      <c r="G49" s="96">
        <v>12382</v>
      </c>
      <c r="H49" s="96">
        <v>2323</v>
      </c>
      <c r="I49" s="96">
        <v>14705</v>
      </c>
      <c r="J49" s="96">
        <v>1567</v>
      </c>
      <c r="K49" s="96">
        <v>1106</v>
      </c>
      <c r="L49" s="96">
        <v>2673</v>
      </c>
      <c r="M49" s="96">
        <v>17378</v>
      </c>
      <c r="N49" s="95">
        <v>226</v>
      </c>
      <c r="O49" s="95">
        <v>774</v>
      </c>
      <c r="P49" s="96">
        <v>18378</v>
      </c>
    </row>
    <row r="50" spans="1:16">
      <c r="A50" s="95">
        <v>2010</v>
      </c>
      <c r="B50" s="96">
        <v>2988</v>
      </c>
      <c r="C50" s="96">
        <v>2844</v>
      </c>
      <c r="D50" s="96">
        <v>2337</v>
      </c>
      <c r="E50" s="96">
        <v>2069</v>
      </c>
      <c r="F50" s="96">
        <v>2228</v>
      </c>
      <c r="G50" s="96">
        <v>12466</v>
      </c>
      <c r="H50" s="96">
        <v>2352</v>
      </c>
      <c r="I50" s="96">
        <v>14818</v>
      </c>
      <c r="J50" s="96">
        <v>1677</v>
      </c>
      <c r="K50" s="96">
        <v>1275</v>
      </c>
      <c r="L50" s="96">
        <v>2952</v>
      </c>
      <c r="M50" s="96">
        <v>17770</v>
      </c>
      <c r="N50" s="95">
        <v>222</v>
      </c>
      <c r="O50" s="95">
        <v>754</v>
      </c>
      <c r="P50" s="96">
        <v>18746</v>
      </c>
    </row>
    <row r="51" spans="1:16">
      <c r="A51" s="95">
        <v>2011</v>
      </c>
      <c r="B51" s="96">
        <v>2901</v>
      </c>
      <c r="C51" s="96">
        <v>2845</v>
      </c>
      <c r="D51" s="96">
        <v>2369</v>
      </c>
      <c r="E51" s="96">
        <v>2175</v>
      </c>
      <c r="F51" s="96">
        <v>2116</v>
      </c>
      <c r="G51" s="96">
        <v>12406</v>
      </c>
      <c r="H51" s="96">
        <v>2419</v>
      </c>
      <c r="I51" s="96">
        <v>14825</v>
      </c>
      <c r="J51" s="96">
        <v>1771</v>
      </c>
      <c r="K51" s="96">
        <v>1348</v>
      </c>
      <c r="L51" s="96">
        <v>3119</v>
      </c>
      <c r="M51" s="96">
        <v>17944</v>
      </c>
      <c r="N51" s="95">
        <v>242</v>
      </c>
      <c r="O51" s="95">
        <v>769</v>
      </c>
      <c r="P51" s="96">
        <v>18955</v>
      </c>
    </row>
    <row r="52" spans="1:16">
      <c r="A52" s="95">
        <v>2012</v>
      </c>
      <c r="B52" s="96">
        <v>3037</v>
      </c>
      <c r="C52" s="96">
        <v>2829</v>
      </c>
      <c r="D52" s="96">
        <v>2326</v>
      </c>
      <c r="E52" s="96">
        <v>2109</v>
      </c>
      <c r="F52" s="96">
        <v>2229</v>
      </c>
      <c r="G52" s="96">
        <v>12530</v>
      </c>
      <c r="H52" s="96">
        <v>2320</v>
      </c>
      <c r="I52" s="96">
        <v>14850</v>
      </c>
      <c r="J52" s="96">
        <v>1940</v>
      </c>
      <c r="K52" s="96">
        <v>1446</v>
      </c>
      <c r="L52" s="96">
        <v>3386</v>
      </c>
      <c r="M52" s="96">
        <v>18236</v>
      </c>
      <c r="N52" s="95">
        <v>245</v>
      </c>
      <c r="O52" s="95">
        <v>682</v>
      </c>
      <c r="P52" s="96">
        <v>19163</v>
      </c>
    </row>
    <row r="53" spans="1:16">
      <c r="A53" s="95">
        <v>2013</v>
      </c>
      <c r="B53" s="96">
        <v>2809</v>
      </c>
      <c r="C53" s="96">
        <v>2810</v>
      </c>
      <c r="D53" s="96">
        <v>2286</v>
      </c>
      <c r="E53" s="96">
        <v>2117</v>
      </c>
      <c r="F53" s="96">
        <v>2023</v>
      </c>
      <c r="G53" s="96">
        <v>12045</v>
      </c>
      <c r="H53" s="96">
        <v>2163</v>
      </c>
      <c r="I53" s="96">
        <v>14208</v>
      </c>
      <c r="J53" s="96">
        <v>2142</v>
      </c>
      <c r="K53" s="96">
        <v>1423</v>
      </c>
      <c r="L53" s="96">
        <v>3565</v>
      </c>
      <c r="M53" s="96">
        <v>17773</v>
      </c>
      <c r="N53" s="95">
        <v>234</v>
      </c>
      <c r="O53" s="95">
        <v>671</v>
      </c>
      <c r="P53" s="96">
        <v>18678</v>
      </c>
    </row>
    <row r="54" spans="1:16">
      <c r="A54" s="95">
        <v>2014</v>
      </c>
      <c r="B54" s="96">
        <v>2844</v>
      </c>
      <c r="C54" s="96">
        <v>2833</v>
      </c>
      <c r="D54" s="96">
        <v>2301</v>
      </c>
      <c r="E54" s="96">
        <v>2055</v>
      </c>
      <c r="F54" s="96">
        <v>2001</v>
      </c>
      <c r="G54" s="96">
        <v>12034</v>
      </c>
      <c r="H54" s="96">
        <v>1937</v>
      </c>
      <c r="I54" s="96">
        <v>13971</v>
      </c>
      <c r="J54" s="96">
        <v>2191</v>
      </c>
      <c r="K54" s="96">
        <v>1406</v>
      </c>
      <c r="L54" s="96">
        <v>3597</v>
      </c>
      <c r="M54" s="96">
        <v>17568</v>
      </c>
      <c r="N54" s="95">
        <v>224</v>
      </c>
      <c r="O54" s="95">
        <v>628</v>
      </c>
      <c r="P54" s="96">
        <v>18420</v>
      </c>
    </row>
    <row r="55" spans="1:16">
      <c r="A55" s="95">
        <v>2015</v>
      </c>
      <c r="B55" s="96">
        <v>2796</v>
      </c>
      <c r="C55" s="96">
        <v>2591</v>
      </c>
      <c r="D55" s="96">
        <v>2279</v>
      </c>
      <c r="E55" s="96">
        <v>2149</v>
      </c>
      <c r="F55" s="96">
        <v>1888</v>
      </c>
      <c r="G55" s="96">
        <v>11703</v>
      </c>
      <c r="H55" s="96">
        <v>2191</v>
      </c>
      <c r="I55" s="96">
        <v>13894</v>
      </c>
      <c r="J55" s="96">
        <v>2357</v>
      </c>
      <c r="K55" s="96">
        <v>1330</v>
      </c>
      <c r="L55" s="96">
        <v>3687</v>
      </c>
      <c r="M55" s="96">
        <v>17581</v>
      </c>
      <c r="N55" s="95">
        <v>245</v>
      </c>
      <c r="O55" s="95">
        <v>587</v>
      </c>
      <c r="P55" s="96">
        <v>18413</v>
      </c>
    </row>
    <row r="56" spans="1:16">
      <c r="A56" s="95">
        <v>2016</v>
      </c>
      <c r="B56" s="96">
        <v>2682</v>
      </c>
      <c r="C56" s="96">
        <v>2718</v>
      </c>
      <c r="D56" s="96">
        <v>2236</v>
      </c>
      <c r="E56" s="96">
        <v>2167</v>
      </c>
      <c r="F56" s="96">
        <v>1941</v>
      </c>
      <c r="G56" s="96">
        <v>11744</v>
      </c>
      <c r="H56" s="96">
        <v>1919</v>
      </c>
      <c r="I56" s="96">
        <v>13663</v>
      </c>
      <c r="J56" s="96">
        <v>2503</v>
      </c>
      <c r="K56" s="96">
        <v>1256</v>
      </c>
      <c r="L56" s="96">
        <v>3759</v>
      </c>
      <c r="M56" s="96">
        <v>17422</v>
      </c>
      <c r="N56" s="95">
        <v>262</v>
      </c>
      <c r="O56" s="95">
        <v>588</v>
      </c>
      <c r="P56" s="96">
        <v>18272</v>
      </c>
    </row>
    <row r="57" spans="1:16">
      <c r="A57" s="95">
        <v>2017</v>
      </c>
      <c r="B57" s="96">
        <v>2860</v>
      </c>
      <c r="C57" s="96">
        <v>2703</v>
      </c>
      <c r="D57" s="96">
        <v>2262</v>
      </c>
      <c r="E57" s="96">
        <v>2043</v>
      </c>
      <c r="F57" s="96">
        <v>1841</v>
      </c>
      <c r="G57" s="96">
        <v>11709</v>
      </c>
      <c r="H57" s="96">
        <v>1855</v>
      </c>
      <c r="I57" s="96">
        <v>13564</v>
      </c>
      <c r="J57" s="96">
        <v>2533</v>
      </c>
      <c r="K57" s="96">
        <v>1241</v>
      </c>
      <c r="L57" s="96">
        <v>3774</v>
      </c>
      <c r="M57" s="96">
        <v>17338</v>
      </c>
      <c r="N57" s="95">
        <v>261</v>
      </c>
      <c r="O57" s="95">
        <v>605</v>
      </c>
      <c r="P57" s="96">
        <v>18204</v>
      </c>
    </row>
    <row r="58" spans="1:16">
      <c r="A58" s="95">
        <v>2018</v>
      </c>
      <c r="B58" s="96">
        <v>2830</v>
      </c>
      <c r="C58" s="96">
        <v>2807</v>
      </c>
      <c r="D58" s="96">
        <v>2254</v>
      </c>
      <c r="E58" s="96">
        <v>2102</v>
      </c>
      <c r="F58" s="96">
        <v>1843</v>
      </c>
      <c r="G58" s="96">
        <v>11836</v>
      </c>
      <c r="H58" s="96">
        <v>1736</v>
      </c>
      <c r="I58" s="96">
        <v>13572</v>
      </c>
      <c r="J58" s="96">
        <v>2556</v>
      </c>
      <c r="K58" s="96">
        <v>1278</v>
      </c>
      <c r="L58" s="96">
        <v>3834</v>
      </c>
      <c r="M58" s="96">
        <v>17406</v>
      </c>
      <c r="N58" s="95">
        <v>251</v>
      </c>
      <c r="O58" s="95">
        <v>599</v>
      </c>
      <c r="P58" s="96">
        <v>18256</v>
      </c>
    </row>
    <row r="59" spans="1:16">
      <c r="A59" s="95">
        <v>2019</v>
      </c>
      <c r="B59" s="96">
        <v>3009</v>
      </c>
      <c r="C59" s="96">
        <v>2800</v>
      </c>
      <c r="D59" s="96">
        <v>2240</v>
      </c>
      <c r="E59" s="96">
        <v>2082</v>
      </c>
      <c r="F59" s="96">
        <v>1794</v>
      </c>
      <c r="G59" s="96">
        <v>11925</v>
      </c>
      <c r="H59" s="96">
        <v>1695</v>
      </c>
      <c r="I59" s="96">
        <v>13620</v>
      </c>
      <c r="J59" s="96">
        <v>2788</v>
      </c>
      <c r="K59" s="96">
        <v>1256</v>
      </c>
      <c r="L59" s="96">
        <v>4044</v>
      </c>
      <c r="M59" s="96">
        <v>17664</v>
      </c>
      <c r="N59" s="95">
        <v>250</v>
      </c>
      <c r="O59" s="95">
        <v>644</v>
      </c>
      <c r="P59" s="96">
        <v>18558</v>
      </c>
    </row>
    <row r="60" spans="1:16">
      <c r="A60" s="95">
        <v>2020</v>
      </c>
      <c r="B60" s="96">
        <v>2921</v>
      </c>
      <c r="C60" s="96">
        <v>3004</v>
      </c>
      <c r="D60" s="96">
        <v>2347</v>
      </c>
      <c r="E60" s="96">
        <v>2158</v>
      </c>
      <c r="F60" s="96">
        <v>1791</v>
      </c>
      <c r="G60" s="96">
        <v>12221</v>
      </c>
      <c r="H60" s="96">
        <v>2161</v>
      </c>
      <c r="I60" s="96">
        <v>14382</v>
      </c>
      <c r="J60" s="96">
        <v>2718</v>
      </c>
      <c r="K60" s="96">
        <v>1319</v>
      </c>
      <c r="L60" s="96">
        <v>4037</v>
      </c>
      <c r="M60" s="96">
        <v>18419</v>
      </c>
      <c r="N60" s="95">
        <v>255</v>
      </c>
      <c r="O60" s="95">
        <v>596</v>
      </c>
      <c r="P60" s="96">
        <v>19270</v>
      </c>
    </row>
  </sheetData>
  <mergeCells count="4">
    <mergeCell ref="J2:L2"/>
    <mergeCell ref="B2:I2"/>
    <mergeCell ref="B3:G3"/>
    <mergeCell ref="A2:A4"/>
  </mergeCells>
  <hyperlinks>
    <hyperlink ref="A1" r:id="rId1"/>
  </hyperlinks>
  <pageMargins left="0.7" right="0.7" top="0.75" bottom="0.75" header="0.3" footer="0.3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/>
  <dimension ref="A1:Q978"/>
  <sheetViews>
    <sheetView tabSelected="1" workbookViewId="0">
      <pane xSplit="1" ySplit="1" topLeftCell="B9" activePane="bottomRight" state="frozen"/>
      <selection pane="topRight" activeCell="B1" sqref="B1"/>
      <selection pane="bottomLeft" activeCell="A2" sqref="A2"/>
      <selection pane="bottomRight" activeCell="N26" sqref="N26"/>
    </sheetView>
  </sheetViews>
  <sheetFormatPr baseColWidth="10" defaultColWidth="12.5703125" defaultRowHeight="15" customHeight="1" x14ac:dyDescent="0"/>
  <cols>
    <col min="1" max="1" width="27.7109375" customWidth="1"/>
    <col min="2" max="2" width="13.7109375" bestFit="1" customWidth="1"/>
    <col min="3" max="5" width="10.5703125" bestFit="1" customWidth="1"/>
    <col min="6" max="6" width="11.42578125" bestFit="1" customWidth="1"/>
    <col min="7" max="8" width="10.5703125" customWidth="1"/>
    <col min="9" max="12" width="10.5703125" bestFit="1" customWidth="1"/>
    <col min="13" max="16" width="11" bestFit="1" customWidth="1"/>
    <col min="17" max="17" width="12.140625" bestFit="1" customWidth="1"/>
    <col min="18" max="35" width="7.5703125" customWidth="1"/>
  </cols>
  <sheetData>
    <row r="1" spans="1:17" ht="14">
      <c r="A1" s="57" t="s">
        <v>99</v>
      </c>
      <c r="B1" s="8" t="s">
        <v>98</v>
      </c>
      <c r="C1" s="8" t="s">
        <v>100</v>
      </c>
      <c r="D1" s="8" t="s">
        <v>101</v>
      </c>
      <c r="E1" s="8" t="s">
        <v>102</v>
      </c>
      <c r="F1" s="8" t="s">
        <v>103</v>
      </c>
      <c r="G1" s="8" t="s">
        <v>104</v>
      </c>
      <c r="H1" s="62" t="s">
        <v>110</v>
      </c>
      <c r="I1" s="62" t="s">
        <v>111</v>
      </c>
      <c r="J1" s="62" t="s">
        <v>112</v>
      </c>
      <c r="K1" s="62" t="s">
        <v>113</v>
      </c>
      <c r="L1" s="62" t="s">
        <v>116</v>
      </c>
      <c r="M1" s="64" t="s">
        <v>117</v>
      </c>
      <c r="N1" s="64" t="s">
        <v>118</v>
      </c>
      <c r="O1" s="64" t="s">
        <v>119</v>
      </c>
      <c r="P1" s="64" t="s">
        <v>120</v>
      </c>
      <c r="Q1" s="64" t="s">
        <v>121</v>
      </c>
    </row>
    <row r="2" spans="1:17" ht="14">
      <c r="A2" s="54" t="s">
        <v>95</v>
      </c>
      <c r="B2" s="60"/>
      <c r="C2" s="60"/>
      <c r="D2" s="60"/>
      <c r="E2" s="60"/>
      <c r="F2" s="60"/>
      <c r="G2" s="60"/>
      <c r="H2" s="60"/>
      <c r="I2" s="10"/>
      <c r="J2" s="10"/>
      <c r="K2" s="10"/>
      <c r="L2" s="10"/>
    </row>
    <row r="3" spans="1:17" ht="14">
      <c r="A3" s="8" t="s">
        <v>97</v>
      </c>
      <c r="B3" s="61">
        <v>0</v>
      </c>
      <c r="C3" s="61">
        <v>0</v>
      </c>
      <c r="D3" s="61">
        <v>0</v>
      </c>
      <c r="E3" s="61">
        <v>0</v>
      </c>
      <c r="F3" s="61">
        <v>48400000</v>
      </c>
      <c r="G3" s="61">
        <v>52400000</v>
      </c>
      <c r="H3" s="61">
        <v>56400000</v>
      </c>
      <c r="I3" s="63">
        <v>60400000</v>
      </c>
      <c r="J3" s="63">
        <v>64400000</v>
      </c>
      <c r="K3" s="63">
        <v>68400000</v>
      </c>
      <c r="L3" s="63">
        <v>68400000</v>
      </c>
      <c r="M3" s="11">
        <v>54720000</v>
      </c>
      <c r="N3" s="11">
        <v>41040000</v>
      </c>
      <c r="O3" s="11">
        <v>27360000</v>
      </c>
      <c r="P3" s="11">
        <v>13680000</v>
      </c>
      <c r="Q3" s="11">
        <v>0</v>
      </c>
    </row>
    <row r="4" spans="1:17" ht="14">
      <c r="A4" s="8" t="s">
        <v>64</v>
      </c>
      <c r="B4" s="61">
        <v>304371800</v>
      </c>
      <c r="C4" s="61">
        <v>317922900</v>
      </c>
      <c r="D4" s="61">
        <v>333737200</v>
      </c>
      <c r="E4" s="61">
        <v>348189000</v>
      </c>
      <c r="F4" s="59">
        <f>272254700</f>
        <v>272254700</v>
      </c>
      <c r="G4" s="61">
        <f>267013900</f>
        <v>267013900</v>
      </c>
      <c r="H4" s="61">
        <v>259232200</v>
      </c>
      <c r="I4" s="63">
        <v>250453100</v>
      </c>
      <c r="J4" s="63">
        <v>254599402</v>
      </c>
      <c r="K4" s="63">
        <v>249283400</v>
      </c>
      <c r="L4" s="63">
        <v>236999600</v>
      </c>
      <c r="M4" s="63">
        <v>236999600</v>
      </c>
      <c r="N4" s="63">
        <v>236999600</v>
      </c>
      <c r="O4" s="63">
        <v>236999600</v>
      </c>
      <c r="P4" s="63">
        <v>236999600</v>
      </c>
      <c r="Q4" s="63">
        <v>236999600</v>
      </c>
    </row>
    <row r="5" spans="1:17" ht="14">
      <c r="A5" s="8" t="s">
        <v>105</v>
      </c>
      <c r="B5" s="61">
        <v>-1000000</v>
      </c>
      <c r="C5" s="61">
        <v>-1000000</v>
      </c>
      <c r="D5" s="61">
        <v>-1000000</v>
      </c>
      <c r="E5" s="61">
        <v>-1000000</v>
      </c>
      <c r="F5" s="59">
        <v>-500000</v>
      </c>
      <c r="G5" s="61">
        <v>-709000</v>
      </c>
      <c r="H5" s="61">
        <v>-540000</v>
      </c>
      <c r="I5" s="63">
        <v>-892800</v>
      </c>
      <c r="J5" s="63">
        <v>-951102</v>
      </c>
      <c r="K5" s="63">
        <v>-1420700</v>
      </c>
      <c r="L5" s="8">
        <v>0</v>
      </c>
      <c r="M5" s="11"/>
      <c r="N5" s="11"/>
      <c r="O5" s="11"/>
      <c r="P5" s="11"/>
      <c r="Q5" s="11"/>
    </row>
    <row r="6" spans="1:17" ht="14">
      <c r="A6" s="8" t="s">
        <v>96</v>
      </c>
      <c r="B6" s="61">
        <f t="shared" ref="B6:E6" si="0">SUM(B3:B5)</f>
        <v>303371800</v>
      </c>
      <c r="C6" s="61">
        <f t="shared" si="0"/>
        <v>316922900</v>
      </c>
      <c r="D6" s="61">
        <f t="shared" si="0"/>
        <v>332737200</v>
      </c>
      <c r="E6" s="61">
        <f t="shared" si="0"/>
        <v>347189000</v>
      </c>
      <c r="F6" s="61">
        <f>SUM(F3:F5)</f>
        <v>320154700</v>
      </c>
      <c r="G6" s="61">
        <f t="shared" ref="G6:I6" si="1">SUM(G3:G5)</f>
        <v>318704900</v>
      </c>
      <c r="H6" s="61">
        <f t="shared" si="1"/>
        <v>315092200</v>
      </c>
      <c r="I6" s="61">
        <f t="shared" si="1"/>
        <v>309960300</v>
      </c>
      <c r="J6" s="61">
        <f t="shared" ref="J6" si="2">SUM(J3:J5)</f>
        <v>318048300</v>
      </c>
      <c r="K6" s="61">
        <f t="shared" ref="K6:L6" si="3">SUM(K3:K5)</f>
        <v>316262700</v>
      </c>
      <c r="L6" s="61">
        <f t="shared" si="3"/>
        <v>305399600</v>
      </c>
      <c r="M6" s="61">
        <f t="shared" ref="M6" si="4">SUM(M3:M5)</f>
        <v>291719600</v>
      </c>
      <c r="N6" s="61">
        <f t="shared" ref="N6" si="5">SUM(N3:N5)</f>
        <v>278039600</v>
      </c>
      <c r="O6" s="61">
        <f t="shared" ref="O6" si="6">SUM(O3:O5)</f>
        <v>264359600</v>
      </c>
      <c r="P6" s="61">
        <f t="shared" ref="P6" si="7">SUM(P3:P5)</f>
        <v>250679600</v>
      </c>
      <c r="Q6" s="61">
        <f t="shared" ref="Q6" si="8">SUM(Q3:Q5)</f>
        <v>236999600</v>
      </c>
    </row>
    <row r="7" spans="1:17" ht="14">
      <c r="A7" s="8"/>
      <c r="B7" s="61"/>
      <c r="C7" s="61"/>
      <c r="D7" s="61"/>
      <c r="E7" s="61"/>
      <c r="F7" s="61"/>
      <c r="G7" s="61"/>
      <c r="H7" s="61"/>
      <c r="I7" s="8"/>
      <c r="J7" s="8"/>
      <c r="K7" s="8"/>
      <c r="L7" s="8"/>
      <c r="M7" s="11"/>
      <c r="N7" s="11"/>
      <c r="O7" s="11"/>
      <c r="P7" s="11"/>
      <c r="Q7" s="11"/>
    </row>
    <row r="8" spans="1:17" ht="14">
      <c r="A8" s="54" t="s">
        <v>107</v>
      </c>
      <c r="B8" s="61"/>
      <c r="C8" s="61"/>
      <c r="D8" s="61"/>
      <c r="E8" s="61"/>
      <c r="F8" s="61"/>
      <c r="G8" s="61"/>
      <c r="H8" s="61"/>
      <c r="I8" s="8"/>
      <c r="J8" s="8"/>
      <c r="K8" s="8"/>
      <c r="L8" s="8"/>
      <c r="M8" s="11"/>
      <c r="N8" s="11"/>
      <c r="O8" s="11"/>
      <c r="P8" s="11"/>
      <c r="Q8" s="11"/>
    </row>
    <row r="9" spans="1:17" ht="14">
      <c r="A9" s="62" t="s">
        <v>108</v>
      </c>
      <c r="B9" s="61">
        <v>52517000</v>
      </c>
      <c r="C9" s="61">
        <v>65664700</v>
      </c>
      <c r="D9" s="61"/>
      <c r="E9" s="61"/>
      <c r="F9" s="61"/>
      <c r="G9" s="61">
        <v>7246000</v>
      </c>
      <c r="H9" s="61">
        <v>27400300</v>
      </c>
      <c r="I9" s="63">
        <v>111013000</v>
      </c>
      <c r="J9" s="63">
        <v>54623854</v>
      </c>
      <c r="K9" s="63">
        <v>30820600</v>
      </c>
      <c r="L9" s="63">
        <v>13920000</v>
      </c>
      <c r="M9" s="11"/>
      <c r="N9" s="11"/>
      <c r="O9" s="11"/>
      <c r="P9" s="11"/>
      <c r="Q9" s="11"/>
    </row>
    <row r="10" spans="1:17" ht="14">
      <c r="A10" s="8" t="s">
        <v>106</v>
      </c>
      <c r="B10" s="61">
        <v>-1434400</v>
      </c>
      <c r="C10" s="61">
        <v>0</v>
      </c>
      <c r="D10" s="61"/>
      <c r="E10" s="61"/>
      <c r="F10" s="61"/>
      <c r="G10" s="61">
        <v>-3994000</v>
      </c>
      <c r="H10" s="61">
        <v>-3300300</v>
      </c>
      <c r="I10" s="63">
        <v>-4318300</v>
      </c>
      <c r="J10" s="63">
        <v>-5073854</v>
      </c>
      <c r="K10" s="63">
        <v>-2199700</v>
      </c>
      <c r="L10" s="8">
        <v>0</v>
      </c>
      <c r="M10" s="11"/>
      <c r="N10" s="11"/>
      <c r="O10" s="11"/>
      <c r="P10" s="11"/>
      <c r="Q10" s="11"/>
    </row>
    <row r="11" spans="1:17" ht="28">
      <c r="A11" s="62" t="s">
        <v>109</v>
      </c>
      <c r="B11" s="61">
        <f>SUM(B9:B10)</f>
        <v>51082600</v>
      </c>
      <c r="C11" s="61">
        <v>65664700</v>
      </c>
      <c r="D11" s="61">
        <v>33582400</v>
      </c>
      <c r="E11" s="61">
        <v>17800000</v>
      </c>
      <c r="F11" s="61">
        <v>3847500</v>
      </c>
      <c r="G11" s="61">
        <f t="shared" ref="G11:L11" si="9">SUM(G9:G10)</f>
        <v>3252000</v>
      </c>
      <c r="H11" s="61">
        <f t="shared" si="9"/>
        <v>24100000</v>
      </c>
      <c r="I11" s="61">
        <f t="shared" si="9"/>
        <v>106694700</v>
      </c>
      <c r="J11" s="61">
        <f t="shared" si="9"/>
        <v>49550000</v>
      </c>
      <c r="K11" s="61">
        <f t="shared" si="9"/>
        <v>28620900</v>
      </c>
      <c r="L11" s="61">
        <f t="shared" si="9"/>
        <v>13920000</v>
      </c>
      <c r="M11" s="11"/>
      <c r="N11" s="11"/>
      <c r="O11" s="11"/>
      <c r="P11" s="11"/>
      <c r="Q11" s="11"/>
    </row>
    <row r="12" spans="1:17" ht="14">
      <c r="A12" s="62"/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11"/>
      <c r="N12" s="11"/>
      <c r="O12" s="11"/>
      <c r="P12" s="11"/>
      <c r="Q12" s="11"/>
    </row>
    <row r="13" spans="1:17" ht="14">
      <c r="A13" s="62" t="s">
        <v>114</v>
      </c>
      <c r="B13" s="61">
        <v>50809500</v>
      </c>
      <c r="C13" s="61">
        <v>54558300</v>
      </c>
      <c r="D13" s="61">
        <v>53976600</v>
      </c>
      <c r="E13" s="61">
        <v>57477500</v>
      </c>
      <c r="F13" s="61">
        <v>57587300</v>
      </c>
      <c r="G13" s="61">
        <v>57518700</v>
      </c>
      <c r="H13" s="61">
        <v>56594100</v>
      </c>
      <c r="I13" s="61">
        <v>54858400</v>
      </c>
      <c r="J13" s="61">
        <v>59036596</v>
      </c>
      <c r="K13" s="61">
        <v>57936600</v>
      </c>
      <c r="L13" s="65">
        <v>53876400</v>
      </c>
      <c r="M13" s="65">
        <v>53876400</v>
      </c>
      <c r="N13" s="65">
        <v>53876400</v>
      </c>
      <c r="O13" s="65">
        <v>53876400</v>
      </c>
      <c r="P13" s="65">
        <v>53876400</v>
      </c>
      <c r="Q13" s="65">
        <v>53876400</v>
      </c>
    </row>
    <row r="14" spans="1:17" ht="14">
      <c r="A14" s="62"/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5"/>
      <c r="M14" s="11"/>
      <c r="N14" s="11"/>
      <c r="O14" s="11"/>
      <c r="P14" s="11"/>
      <c r="Q14" s="11"/>
    </row>
    <row r="15" spans="1:17" ht="14">
      <c r="A15" s="62" t="s">
        <v>115</v>
      </c>
      <c r="B15" s="66">
        <f t="shared" ref="B15:K15" si="10">B13+B6</f>
        <v>354181300</v>
      </c>
      <c r="C15" s="66">
        <f t="shared" si="10"/>
        <v>371481200</v>
      </c>
      <c r="D15" s="66">
        <f t="shared" si="10"/>
        <v>386713800</v>
      </c>
      <c r="E15" s="66">
        <f t="shared" si="10"/>
        <v>404666500</v>
      </c>
      <c r="F15" s="66">
        <f t="shared" si="10"/>
        <v>377742000</v>
      </c>
      <c r="G15" s="66">
        <f t="shared" si="10"/>
        <v>376223600</v>
      </c>
      <c r="H15" s="66">
        <f t="shared" si="10"/>
        <v>371686300</v>
      </c>
      <c r="I15" s="66">
        <f t="shared" si="10"/>
        <v>364818700</v>
      </c>
      <c r="J15" s="66">
        <f t="shared" si="10"/>
        <v>377084896</v>
      </c>
      <c r="K15" s="66">
        <f t="shared" si="10"/>
        <v>374199300</v>
      </c>
      <c r="L15" s="66">
        <f>L13+L6</f>
        <v>359276000</v>
      </c>
      <c r="M15" s="66">
        <f t="shared" ref="M15:Q15" si="11">M13+M6</f>
        <v>345596000</v>
      </c>
      <c r="N15" s="66">
        <f t="shared" si="11"/>
        <v>331916000</v>
      </c>
      <c r="O15" s="66">
        <f t="shared" si="11"/>
        <v>318236000</v>
      </c>
      <c r="P15" s="66">
        <f t="shared" si="11"/>
        <v>304556000</v>
      </c>
      <c r="Q15" s="66">
        <f t="shared" si="11"/>
        <v>290876000</v>
      </c>
    </row>
    <row r="16" spans="1:17" ht="14">
      <c r="A16" s="34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11"/>
      <c r="N16" s="11"/>
      <c r="O16" s="11"/>
      <c r="P16" s="11"/>
      <c r="Q16" s="11"/>
    </row>
    <row r="17" spans="1:17" ht="14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t="s">
        <v>93</v>
      </c>
      <c r="Q17" t="s">
        <v>94</v>
      </c>
    </row>
    <row r="18" spans="1:17" ht="15.75" customHeight="1">
      <c r="A18" s="57" t="s">
        <v>92</v>
      </c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3">
        <v>359000000</v>
      </c>
      <c r="Q18" s="58">
        <v>290000000</v>
      </c>
    </row>
    <row r="19" spans="1:17" ht="15.75" customHeight="1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53"/>
    </row>
    <row r="20" spans="1:17" ht="15.75" customHeight="1">
      <c r="A20" s="62" t="s">
        <v>126</v>
      </c>
      <c r="B20" s="8" t="e">
        <f>VLOOKUP(DATEVALUE("4/1/20"&amp;RIGHT(B1,2)),CPI!$A$4:$B$133,2,FALSE)</f>
        <v>#VALUE!</v>
      </c>
      <c r="C20" s="8" t="e">
        <f>VLOOKUP(DATEVALUE("4/1/20"&amp;RIGHT(C1,2)),CPI!$A$4:$B$133,2,FALSE)</f>
        <v>#VALUE!</v>
      </c>
      <c r="D20" s="8" t="e">
        <f>VLOOKUP(DATEVALUE("4/1/20"&amp;RIGHT(D1,2)),CPI!$A$4:$B$133,2,FALSE)</f>
        <v>#VALUE!</v>
      </c>
      <c r="E20" s="8" t="e">
        <f>VLOOKUP(DATEVALUE("4/1/20"&amp;RIGHT(E1,2)),CPI!$A$4:$B$133,2,FALSE)</f>
        <v>#VALUE!</v>
      </c>
      <c r="F20" s="8" t="e">
        <f>VLOOKUP(DATEVALUE("4/1/20"&amp;RIGHT(F1,2)),CPI!$A$4:$B$133,2,FALSE)</f>
        <v>#VALUE!</v>
      </c>
      <c r="G20" s="8" t="e">
        <f>VLOOKUP(DATEVALUE("4/1/20"&amp;RIGHT(G1,2)),CPI!$A$4:$B$133,2,FALSE)</f>
        <v>#VALUE!</v>
      </c>
      <c r="H20" s="8" t="e">
        <f>VLOOKUP(DATEVALUE("4/1/20"&amp;RIGHT(H1,2)),CPI!$A$4:$B$133,2,FALSE)</f>
        <v>#VALUE!</v>
      </c>
      <c r="I20" s="8" t="e">
        <f>VLOOKUP(DATEVALUE("4/1/20"&amp;RIGHT(I1,2)),CPI!$A$4:$B$133,2,FALSE)</f>
        <v>#VALUE!</v>
      </c>
      <c r="J20" s="8" t="e">
        <f>VLOOKUP(DATEVALUE("4/1/20"&amp;RIGHT(J1,2)),CPI!$A$4:$B$133,2,FALSE)</f>
        <v>#VALUE!</v>
      </c>
      <c r="K20" s="8" t="e">
        <f>VLOOKUP(DATEVALUE("4/1/20"&amp;RIGHT(K1,2)),CPI!$A$4:$B$133,2,FALSE)</f>
        <v>#VALUE!</v>
      </c>
      <c r="L20" s="8">
        <f>CPI!B133</f>
        <v>146.80000000000001</v>
      </c>
      <c r="M20">
        <f>L20*1.02</f>
        <v>149.73600000000002</v>
      </c>
      <c r="N20">
        <f t="shared" ref="N20:Q20" si="12">M20*1.02</f>
        <v>152.73072000000002</v>
      </c>
      <c r="O20">
        <f t="shared" si="12"/>
        <v>155.78533440000001</v>
      </c>
      <c r="P20">
        <f t="shared" si="12"/>
        <v>158.901041088</v>
      </c>
      <c r="Q20">
        <f t="shared" si="12"/>
        <v>162.07906190976001</v>
      </c>
    </row>
    <row r="21" spans="1:17" ht="15.75" customHeight="1">
      <c r="A21" s="8" t="s">
        <v>127</v>
      </c>
      <c r="B21" s="69" t="e">
        <f t="shared" ref="B21:J21" si="13">B20/$L20</f>
        <v>#VALUE!</v>
      </c>
      <c r="C21" s="69" t="e">
        <f t="shared" si="13"/>
        <v>#VALUE!</v>
      </c>
      <c r="D21" s="69" t="e">
        <f t="shared" si="13"/>
        <v>#VALUE!</v>
      </c>
      <c r="E21" s="69" t="e">
        <f t="shared" si="13"/>
        <v>#VALUE!</v>
      </c>
      <c r="F21" s="69" t="e">
        <f t="shared" si="13"/>
        <v>#VALUE!</v>
      </c>
      <c r="G21" s="69" t="e">
        <f t="shared" si="13"/>
        <v>#VALUE!</v>
      </c>
      <c r="H21" s="69" t="e">
        <f t="shared" si="13"/>
        <v>#VALUE!</v>
      </c>
      <c r="I21" s="69" t="e">
        <f t="shared" si="13"/>
        <v>#VALUE!</v>
      </c>
      <c r="J21" s="69" t="e">
        <f t="shared" si="13"/>
        <v>#VALUE!</v>
      </c>
      <c r="K21" s="69" t="e">
        <f>K20/$L20</f>
        <v>#VALUE!</v>
      </c>
      <c r="L21" s="69">
        <f t="shared" ref="L21:Q21" si="14">L20/$L20</f>
        <v>1</v>
      </c>
      <c r="M21" s="69">
        <f t="shared" si="14"/>
        <v>1.02</v>
      </c>
      <c r="N21" s="69">
        <f t="shared" si="14"/>
        <v>1.0404</v>
      </c>
      <c r="O21" s="69">
        <f t="shared" si="14"/>
        <v>1.0612079999999999</v>
      </c>
      <c r="P21" s="69">
        <f t="shared" si="14"/>
        <v>1.08243216</v>
      </c>
      <c r="Q21" s="69">
        <f t="shared" si="14"/>
        <v>1.1040808032</v>
      </c>
    </row>
    <row r="22" spans="1:17" ht="15.75" customHeight="1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</row>
    <row r="23" spans="1:17" ht="15.75" customHeight="1">
      <c r="A23" s="8" t="s">
        <v>128</v>
      </c>
      <c r="B23" s="66"/>
      <c r="C23" s="66"/>
      <c r="D23" s="66"/>
      <c r="E23" s="66"/>
      <c r="F23" s="105" t="e">
        <f>(F13+F4)/F21/1000000</f>
        <v>#VALUE!</v>
      </c>
      <c r="G23" s="105" t="e">
        <f t="shared" ref="G23:Q23" si="15">(G13+G4)/G21/1000000</f>
        <v>#VALUE!</v>
      </c>
      <c r="H23" s="105" t="e">
        <f t="shared" si="15"/>
        <v>#VALUE!</v>
      </c>
      <c r="I23" s="105" t="e">
        <f t="shared" si="15"/>
        <v>#VALUE!</v>
      </c>
      <c r="J23" s="105" t="e">
        <f t="shared" si="15"/>
        <v>#VALUE!</v>
      </c>
      <c r="K23" s="105" t="e">
        <f t="shared" si="15"/>
        <v>#VALUE!</v>
      </c>
      <c r="L23" s="105">
        <f t="shared" si="15"/>
        <v>290.87599999999998</v>
      </c>
      <c r="M23" s="105">
        <f t="shared" si="15"/>
        <v>285.17254901960786</v>
      </c>
      <c r="N23" s="105">
        <f t="shared" si="15"/>
        <v>279.58093041138022</v>
      </c>
      <c r="O23" s="105">
        <f t="shared" si="15"/>
        <v>274.09895138370615</v>
      </c>
      <c r="P23" s="105">
        <f t="shared" si="15"/>
        <v>268.72446214088831</v>
      </c>
      <c r="Q23" s="105">
        <f t="shared" si="15"/>
        <v>263.4553550400866</v>
      </c>
    </row>
    <row r="24" spans="1:17" ht="15.75" customHeight="1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Q24" s="70">
        <f>Q23-L23</f>
        <v>-27.420644959913375</v>
      </c>
    </row>
    <row r="25" spans="1:17" ht="15.75" customHeight="1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</row>
    <row r="26" spans="1:17" ht="15.75" customHeight="1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</row>
    <row r="27" spans="1:17" ht="15.75" customHeight="1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</row>
    <row r="28" spans="1:17" ht="15.75" customHeight="1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</row>
    <row r="29" spans="1:17" ht="15.75" customHeight="1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</row>
    <row r="30" spans="1:17" ht="15.75" customHeight="1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</row>
    <row r="31" spans="1:17" ht="15.75" customHeight="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1:17" ht="15.75" customHeight="1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</row>
    <row r="33" spans="1:12" ht="15.75" customHeight="1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</row>
    <row r="34" spans="1:12" ht="15.75" customHeight="1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</row>
    <row r="35" spans="1:12" ht="15.75" customHeight="1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</row>
    <row r="36" spans="1:12" ht="15.75" customHeight="1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</row>
    <row r="37" spans="1:12" ht="15.75" customHeight="1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</row>
    <row r="38" spans="1:12" ht="15.75" customHeight="1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</row>
    <row r="39" spans="1:12" ht="15.75" customHeight="1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</row>
    <row r="40" spans="1:12" ht="15.75" customHeight="1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</row>
    <row r="41" spans="1:12" ht="15.75" customHeight="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</row>
    <row r="42" spans="1:12" ht="15.75" customHeight="1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</row>
    <row r="43" spans="1:12" ht="15.75" customHeight="1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</row>
    <row r="44" spans="1:12" ht="15.75" customHeight="1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</row>
    <row r="45" spans="1:12" ht="15.75" customHeight="1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</row>
    <row r="46" spans="1:12" ht="15.75" customHeight="1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</row>
    <row r="47" spans="1:12" ht="15.75" customHeight="1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</row>
    <row r="48" spans="1:12" ht="15.75" customHeight="1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</row>
    <row r="49" spans="1:12" ht="15.75" customHeight="1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</row>
    <row r="50" spans="1:12" ht="15.75" customHeight="1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</row>
    <row r="51" spans="1:12" ht="15.75" customHeight="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</row>
    <row r="52" spans="1:12" ht="15.75" customHeight="1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</row>
    <row r="53" spans="1:12" ht="15.75" customHeight="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</row>
    <row r="54" spans="1:12" ht="15.75" customHeight="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</row>
    <row r="55" spans="1:12" ht="15.75" customHeight="1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</row>
    <row r="56" spans="1:12" ht="15.75" customHeight="1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</row>
    <row r="57" spans="1:12" ht="15.75" customHeight="1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</row>
    <row r="58" spans="1:12" ht="15.75" customHeight="1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</row>
    <row r="59" spans="1:12" ht="15.75" customHeight="1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</row>
    <row r="60" spans="1:12" ht="15.75" customHeight="1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</row>
    <row r="61" spans="1:12" ht="15.75" customHeight="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</row>
    <row r="62" spans="1:12" ht="15.75" customHeight="1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</row>
    <row r="63" spans="1:12" ht="15.75" customHeight="1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</row>
    <row r="64" spans="1:12" ht="15.75" customHeight="1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</row>
    <row r="65" spans="1:12" ht="15.75" customHeight="1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</row>
    <row r="66" spans="1:12" ht="15.75" customHeight="1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</row>
    <row r="67" spans="1:12" ht="15.75" customHeight="1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</row>
    <row r="68" spans="1:12" ht="15.75" customHeight="1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</row>
    <row r="69" spans="1:12" ht="15.75" customHeight="1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</row>
    <row r="70" spans="1:12" ht="15.75" customHeight="1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</row>
    <row r="71" spans="1:12" ht="15.75" customHeight="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</row>
    <row r="72" spans="1:12" ht="15.75" customHeight="1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</row>
    <row r="73" spans="1:12" ht="15.75" customHeight="1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</row>
    <row r="74" spans="1:12" ht="15.75" customHeight="1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</row>
    <row r="75" spans="1:12" ht="15.75" customHeight="1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</row>
    <row r="76" spans="1:12" ht="15.75" customHeight="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</row>
    <row r="77" spans="1:12" ht="15.75" customHeight="1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</row>
    <row r="78" spans="1:12" ht="15.75" customHeight="1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</row>
    <row r="79" spans="1:12" ht="15.75" customHeight="1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</row>
    <row r="80" spans="1:12" ht="15.75" customHeight="1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</row>
    <row r="81" spans="1:12" ht="15.75" customHeight="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</row>
    <row r="82" spans="1:12" ht="15.75" customHeight="1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</row>
    <row r="83" spans="1:12" ht="15.75" customHeight="1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</row>
    <row r="84" spans="1:12" ht="15.75" customHeight="1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</row>
    <row r="85" spans="1:12" ht="15.75" customHeight="1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</row>
    <row r="86" spans="1:12" ht="15.75" customHeight="1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</row>
    <row r="87" spans="1:12" ht="15.75" customHeight="1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</row>
    <row r="88" spans="1:12" ht="15.75" customHeight="1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</row>
    <row r="89" spans="1:12" ht="15.75" customHeight="1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</row>
    <row r="90" spans="1:12" ht="15.75" customHeight="1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</row>
    <row r="91" spans="1:12" ht="15.75" customHeight="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</row>
    <row r="92" spans="1:12" ht="15.75" customHeight="1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</row>
    <row r="93" spans="1:12" ht="15.75" customHeight="1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</row>
    <row r="94" spans="1:12" ht="15.75" customHeight="1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</row>
    <row r="95" spans="1:12" ht="15.75" customHeight="1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</row>
    <row r="96" spans="1:12" ht="15.75" customHeight="1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</row>
    <row r="97" spans="1:12" ht="15.75" customHeight="1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</row>
    <row r="98" spans="1:12" ht="15.75" customHeight="1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</row>
    <row r="99" spans="1:12" ht="15.75" customHeight="1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</row>
    <row r="100" spans="1:12" ht="15.75" customHeight="1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</row>
    <row r="101" spans="1:12" ht="15.75" customHeight="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</row>
    <row r="102" spans="1:12" ht="15.75" customHeight="1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</row>
    <row r="103" spans="1:12" ht="15.75" customHeight="1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</row>
    <row r="104" spans="1:12" ht="15.75" customHeight="1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</row>
    <row r="105" spans="1:12" ht="15.75" customHeight="1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</row>
    <row r="106" spans="1:12" ht="15.75" customHeight="1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</row>
    <row r="107" spans="1:12" ht="15.75" customHeight="1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</row>
    <row r="108" spans="1:12" ht="15.75" customHeight="1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</row>
    <row r="109" spans="1:12" ht="15.75" customHeight="1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</row>
    <row r="110" spans="1:12" ht="15.75" customHeight="1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</row>
    <row r="111" spans="1:12" ht="15.75" customHeight="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</row>
    <row r="112" spans="1:12" ht="15.75" customHeight="1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</row>
    <row r="113" spans="1:12" ht="15.75" customHeight="1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</row>
    <row r="114" spans="1:12" ht="15.75" customHeight="1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</row>
    <row r="115" spans="1:12" ht="15.75" customHeight="1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</row>
    <row r="116" spans="1:12" ht="15.75" customHeight="1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</row>
    <row r="117" spans="1:12" ht="15.75" customHeight="1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</row>
    <row r="118" spans="1:12" ht="15.75" customHeight="1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</row>
    <row r="119" spans="1:12" ht="15.75" customHeight="1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</row>
    <row r="120" spans="1:12" ht="15.75" customHeight="1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</row>
    <row r="121" spans="1:12" ht="15.75" customHeight="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</row>
    <row r="122" spans="1:12" ht="15.75" customHeight="1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</row>
    <row r="123" spans="1:12" ht="15.75" customHeight="1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</row>
    <row r="124" spans="1:12" ht="15.75" customHeight="1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</row>
    <row r="125" spans="1:12" ht="15.75" customHeight="1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</row>
    <row r="126" spans="1:12" ht="15.75" customHeight="1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</row>
    <row r="127" spans="1:12" ht="15.75" customHeight="1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</row>
    <row r="128" spans="1:12" ht="15.75" customHeight="1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</row>
    <row r="129" spans="1:12" ht="15.75" customHeight="1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</row>
    <row r="130" spans="1:12" ht="15.75" customHeight="1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</row>
    <row r="131" spans="1:12" ht="15.75" customHeight="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</row>
    <row r="132" spans="1:12" ht="15.75" customHeight="1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</row>
    <row r="133" spans="1:12" ht="15.75" customHeight="1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</row>
    <row r="134" spans="1:12" ht="15.75" customHeight="1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</row>
    <row r="135" spans="1:12" ht="15.75" customHeight="1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</row>
    <row r="136" spans="1:12" ht="15.75" customHeight="1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</row>
    <row r="137" spans="1:12" ht="15.75" customHeight="1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</row>
    <row r="138" spans="1:12" ht="15.75" customHeight="1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</row>
    <row r="139" spans="1:12" ht="15.75" customHeight="1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</row>
    <row r="140" spans="1:12" ht="15.75" customHeight="1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</row>
    <row r="141" spans="1:12" ht="15.75" customHeight="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</row>
    <row r="142" spans="1:12" ht="15.75" customHeight="1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</row>
    <row r="143" spans="1:12" ht="15.75" customHeight="1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</row>
    <row r="144" spans="1:12" ht="15.75" customHeight="1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</row>
    <row r="145" spans="1:12" ht="15.75" customHeight="1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</row>
    <row r="146" spans="1:12" ht="15.75" customHeight="1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</row>
    <row r="147" spans="1:12" ht="15.75" customHeight="1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</row>
    <row r="148" spans="1:12" ht="15.75" customHeight="1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</row>
    <row r="149" spans="1:12" ht="15.75" customHeight="1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</row>
    <row r="150" spans="1:12" ht="15.75" customHeight="1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</row>
    <row r="151" spans="1:12" ht="15.75" customHeight="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</row>
    <row r="152" spans="1:12" ht="15.75" customHeight="1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</row>
    <row r="153" spans="1:12" ht="15.75" customHeight="1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</row>
    <row r="154" spans="1:12" ht="15.75" customHeight="1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</row>
    <row r="155" spans="1:12" ht="15.75" customHeight="1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</row>
    <row r="156" spans="1:12" ht="15.75" customHeight="1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</row>
    <row r="157" spans="1:12" ht="15.75" customHeight="1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</row>
    <row r="158" spans="1:12" ht="15.75" customHeight="1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</row>
    <row r="159" spans="1:12" ht="15.75" customHeight="1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</row>
    <row r="160" spans="1:12" ht="15.75" customHeight="1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</row>
    <row r="161" spans="1:12" ht="15.75" customHeight="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</row>
    <row r="162" spans="1:12" ht="15.75" customHeight="1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</row>
    <row r="163" spans="1:12" ht="15.75" customHeight="1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</row>
    <row r="164" spans="1:12" ht="15.75" customHeight="1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</row>
    <row r="165" spans="1:12" ht="15.75" customHeight="1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</row>
    <row r="166" spans="1:12" ht="15.75" customHeight="1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</row>
    <row r="167" spans="1:12" ht="15.75" customHeight="1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</row>
    <row r="168" spans="1:12" ht="15.75" customHeight="1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</row>
    <row r="169" spans="1:12" ht="15.75" customHeight="1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</row>
    <row r="170" spans="1:12" ht="15.75" customHeight="1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</row>
    <row r="171" spans="1:12" ht="15.75" customHeight="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</row>
    <row r="172" spans="1:12" ht="15.75" customHeight="1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</row>
    <row r="173" spans="1:12" ht="15.75" customHeight="1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</row>
    <row r="174" spans="1:12" ht="15.75" customHeight="1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</row>
    <row r="175" spans="1:12" ht="15.75" customHeight="1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</row>
    <row r="176" spans="1:12" ht="15.75" customHeight="1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</row>
    <row r="177" spans="1:12" ht="15.75" customHeight="1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</row>
    <row r="178" spans="1:12" ht="15.75" customHeight="1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</row>
    <row r="179" spans="1:12" ht="15.75" customHeight="1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</row>
    <row r="180" spans="1:12" ht="15.75" customHeight="1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</row>
    <row r="181" spans="1:12" ht="15.75" customHeight="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</row>
    <row r="182" spans="1:12" ht="15.75" customHeight="1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</row>
    <row r="183" spans="1:12" ht="15.75" customHeight="1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</row>
    <row r="184" spans="1:12" ht="15.75" customHeight="1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</row>
    <row r="185" spans="1:12" ht="15.75" customHeight="1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</row>
    <row r="186" spans="1:12" ht="15.75" customHeight="1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</row>
    <row r="187" spans="1:12" ht="15.75" customHeight="1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</row>
    <row r="188" spans="1:12" ht="15.75" customHeight="1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</row>
    <row r="189" spans="1:12" ht="15.75" customHeight="1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</row>
    <row r="190" spans="1:12" ht="15.75" customHeight="1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</row>
    <row r="191" spans="1:12" ht="15.75" customHeight="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</row>
    <row r="192" spans="1:12" ht="15.75" customHeight="1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</row>
    <row r="193" spans="1:12" ht="15.75" customHeight="1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</row>
    <row r="194" spans="1:12" ht="15.75" customHeight="1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</row>
    <row r="195" spans="1:12" ht="15.75" customHeight="1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</row>
    <row r="196" spans="1:12" ht="15.75" customHeight="1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</row>
    <row r="197" spans="1:12" ht="15.75" customHeight="1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</row>
    <row r="198" spans="1:12" ht="15.75" customHeight="1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</row>
    <row r="199" spans="1:12" ht="15.75" customHeight="1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</row>
    <row r="200" spans="1:12" ht="15.75" customHeight="1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</row>
    <row r="201" spans="1:12" ht="15.75" customHeight="1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</row>
    <row r="202" spans="1:12" ht="15.75" customHeight="1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</row>
    <row r="203" spans="1:12" ht="15.75" customHeight="1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</row>
    <row r="204" spans="1:12" ht="15.75" customHeight="1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</row>
    <row r="205" spans="1:12" ht="15.75" customHeight="1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</row>
    <row r="206" spans="1:12" ht="15.75" customHeight="1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</row>
    <row r="207" spans="1:12" ht="15.75" customHeight="1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</row>
    <row r="208" spans="1:12" ht="15.75" customHeight="1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</row>
    <row r="209" spans="1:12" ht="15.75" customHeight="1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</row>
    <row r="210" spans="1:12" ht="15.75" customHeight="1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</row>
    <row r="211" spans="1:12" ht="15.75" customHeight="1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</row>
    <row r="212" spans="1:12" ht="15.75" customHeight="1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</row>
    <row r="213" spans="1:12" ht="15.75" customHeight="1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</row>
    <row r="214" spans="1:12" ht="15.75" customHeight="1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</row>
    <row r="215" spans="1:12" ht="15.75" customHeight="1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</row>
    <row r="216" spans="1:12" ht="15.75" customHeight="1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</row>
    <row r="217" spans="1:12" ht="15.75" customHeight="1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</row>
    <row r="218" spans="1:12" ht="15.75" customHeight="1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</row>
    <row r="219" spans="1:12" ht="15.75" customHeight="1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</row>
    <row r="220" spans="1:12" ht="15.75" customHeight="1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</row>
    <row r="221" spans="1:12" ht="15.75" customHeight="1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</row>
    <row r="222" spans="1:12" ht="15.75" customHeight="1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</row>
    <row r="223" spans="1:12" ht="15.75" customHeight="1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</row>
    <row r="224" spans="1:12" ht="15.75" customHeight="1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</row>
    <row r="225" spans="1:12" ht="15.75" customHeight="1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</row>
    <row r="226" spans="1:12" ht="15.75" customHeight="1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</row>
    <row r="227" spans="1:12" ht="15.75" customHeight="1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</row>
    <row r="228" spans="1:12" ht="15.75" customHeight="1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</row>
    <row r="229" spans="1:12" ht="15.75" customHeight="1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</row>
    <row r="230" spans="1:12" ht="15.75" customHeight="1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</row>
    <row r="231" spans="1:12" ht="15.75" customHeight="1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</row>
    <row r="232" spans="1:12" ht="15.75" customHeight="1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</row>
    <row r="233" spans="1:12" ht="15.75" customHeight="1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</row>
    <row r="234" spans="1:12" ht="15.75" customHeight="1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</row>
    <row r="235" spans="1:12" ht="15.75" customHeight="1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</row>
    <row r="236" spans="1:12" ht="15.75" customHeight="1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</row>
    <row r="237" spans="1:12" ht="15.75" customHeight="1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</row>
    <row r="238" spans="1:12" ht="15.75" customHeight="1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</row>
    <row r="239" spans="1:12" ht="15.75" customHeight="1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</row>
    <row r="240" spans="1:12" ht="15.75" customHeight="1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</row>
    <row r="241" spans="1:12" ht="15.75" customHeight="1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</row>
    <row r="242" spans="1:12" ht="15.75" customHeight="1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</row>
    <row r="243" spans="1:12" ht="15.75" customHeight="1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</row>
    <row r="244" spans="1:12" ht="15.75" customHeight="1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</row>
    <row r="245" spans="1:12" ht="15.75" customHeight="1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</row>
    <row r="246" spans="1:12" ht="15.75" customHeight="1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</row>
    <row r="247" spans="1:12" ht="15.75" customHeight="1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</row>
    <row r="248" spans="1:12" ht="15.75" customHeight="1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</row>
    <row r="249" spans="1:12" ht="15.75" customHeight="1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</row>
    <row r="250" spans="1:12" ht="15.75" customHeight="1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</row>
    <row r="251" spans="1:12" ht="15.75" customHeight="1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</row>
    <row r="252" spans="1:12" ht="15.75" customHeight="1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</row>
    <row r="253" spans="1:12" ht="15.75" customHeight="1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</row>
    <row r="254" spans="1:12" ht="15.75" customHeight="1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</row>
    <row r="255" spans="1:12" ht="15.75" customHeight="1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</row>
    <row r="256" spans="1:12" ht="15.75" customHeight="1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</row>
    <row r="257" spans="1:12" ht="15.75" customHeight="1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</row>
    <row r="258" spans="1:12" ht="15.75" customHeight="1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</row>
    <row r="259" spans="1:12" ht="15.75" customHeight="1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</row>
    <row r="260" spans="1:12" ht="15.75" customHeight="1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</row>
    <row r="261" spans="1:12" ht="15.75" customHeight="1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</row>
    <row r="262" spans="1:12" ht="15.75" customHeight="1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</row>
    <row r="263" spans="1:12" ht="15.75" customHeight="1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</row>
    <row r="264" spans="1:12" ht="15.75" customHeight="1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</row>
    <row r="265" spans="1:12" ht="15.75" customHeight="1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</row>
    <row r="266" spans="1:12" ht="15.75" customHeight="1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</row>
    <row r="267" spans="1:12" ht="15.75" customHeight="1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</row>
    <row r="268" spans="1:12" ht="15.75" customHeight="1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</row>
    <row r="269" spans="1:12" ht="15.75" customHeight="1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</row>
    <row r="270" spans="1:12" ht="15.75" customHeight="1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</row>
    <row r="271" spans="1:12" ht="15.75" customHeight="1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</row>
    <row r="272" spans="1:12" ht="15.75" customHeight="1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</row>
    <row r="273" spans="1:12" ht="15.75" customHeight="1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</row>
    <row r="274" spans="1:12" ht="15.75" customHeight="1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</row>
    <row r="275" spans="1:12" ht="15.75" customHeight="1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</row>
    <row r="276" spans="1:12" ht="15.75" customHeight="1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</row>
    <row r="277" spans="1:12" ht="15.75" customHeight="1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</row>
    <row r="278" spans="1:12" ht="15.75" customHeight="1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</row>
    <row r="279" spans="1:12" ht="15.75" customHeight="1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</row>
    <row r="280" spans="1:12" ht="15.75" customHeight="1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</row>
    <row r="281" spans="1:12" ht="15.75" customHeight="1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</row>
    <row r="282" spans="1:12" ht="15.75" customHeight="1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</row>
    <row r="283" spans="1:12" ht="15.75" customHeight="1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</row>
    <row r="284" spans="1:12" ht="15.75" customHeight="1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</row>
    <row r="285" spans="1:12" ht="15.75" customHeight="1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</row>
    <row r="286" spans="1:12" ht="15.75" customHeight="1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</row>
    <row r="287" spans="1:12" ht="15.75" customHeight="1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</row>
    <row r="288" spans="1:12" ht="15.75" customHeight="1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</row>
    <row r="289" spans="1:12" ht="15.75" customHeight="1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</row>
    <row r="290" spans="1:12" ht="15.75" customHeight="1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</row>
    <row r="291" spans="1:12" ht="15.75" customHeight="1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</row>
    <row r="292" spans="1:12" ht="15.75" customHeight="1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</row>
    <row r="293" spans="1:12" ht="15.75" customHeight="1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</row>
    <row r="294" spans="1:12" ht="15.75" customHeight="1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</row>
    <row r="295" spans="1:12" ht="15.75" customHeight="1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</row>
    <row r="296" spans="1:12" ht="15.75" customHeight="1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</row>
    <row r="297" spans="1:12" ht="15.75" customHeight="1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</row>
    <row r="298" spans="1:12" ht="15.75" customHeight="1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</row>
    <row r="299" spans="1:12" ht="15.75" customHeight="1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</row>
    <row r="300" spans="1:12" ht="15.75" customHeight="1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</row>
    <row r="301" spans="1:12" ht="15.75" customHeight="1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</row>
    <row r="302" spans="1:12" ht="15.75" customHeight="1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</row>
    <row r="303" spans="1:12" ht="15.75" customHeight="1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</row>
    <row r="304" spans="1:12" ht="15.75" customHeight="1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</row>
    <row r="305" spans="1:12" ht="15.75" customHeight="1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</row>
    <row r="306" spans="1:12" ht="15.75" customHeight="1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</row>
    <row r="307" spans="1:12" ht="15.75" customHeight="1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</row>
    <row r="308" spans="1:12" ht="15.75" customHeight="1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</row>
    <row r="309" spans="1:12" ht="15.75" customHeight="1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</row>
    <row r="310" spans="1:12" ht="15.75" customHeight="1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</row>
    <row r="311" spans="1:12" ht="15.75" customHeight="1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</row>
    <row r="312" spans="1:12" ht="15.75" customHeight="1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</row>
    <row r="313" spans="1:12" ht="15.75" customHeight="1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</row>
    <row r="314" spans="1:12" ht="15.75" customHeight="1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</row>
    <row r="315" spans="1:12" ht="15.75" customHeight="1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</row>
    <row r="316" spans="1:12" ht="15.75" customHeight="1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</row>
    <row r="317" spans="1:12" ht="15.75" customHeight="1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</row>
    <row r="318" spans="1:12" ht="15.75" customHeight="1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</row>
    <row r="319" spans="1:12" ht="15.75" customHeight="1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</row>
    <row r="320" spans="1:12" ht="15.75" customHeight="1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</row>
    <row r="321" spans="1:12" ht="15.75" customHeight="1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</row>
    <row r="322" spans="1:12" ht="15.75" customHeight="1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</row>
    <row r="323" spans="1:12" ht="15.75" customHeight="1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</row>
    <row r="324" spans="1:12" ht="15.75" customHeight="1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</row>
    <row r="325" spans="1:12" ht="15.75" customHeight="1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</row>
    <row r="326" spans="1:12" ht="15.75" customHeight="1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</row>
    <row r="327" spans="1:12" ht="15.75" customHeight="1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</row>
    <row r="328" spans="1:12" ht="15.75" customHeight="1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</row>
    <row r="329" spans="1:12" ht="15.75" customHeight="1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</row>
    <row r="330" spans="1:12" ht="15.75" customHeight="1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</row>
    <row r="331" spans="1:12" ht="15.75" customHeight="1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</row>
    <row r="332" spans="1:12" ht="15.75" customHeight="1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</row>
    <row r="333" spans="1:12" ht="15.75" customHeight="1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</row>
    <row r="334" spans="1:12" ht="15.75" customHeight="1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</row>
    <row r="335" spans="1:12" ht="15.75" customHeight="1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</row>
    <row r="336" spans="1:12" ht="15.75" customHeight="1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</row>
    <row r="337" spans="1:12" ht="15.75" customHeight="1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</row>
    <row r="338" spans="1:12" ht="15.75" customHeight="1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</row>
    <row r="339" spans="1:12" ht="15.75" customHeight="1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</row>
    <row r="340" spans="1:12" ht="15.75" customHeight="1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</row>
    <row r="341" spans="1:12" ht="15.75" customHeight="1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</row>
    <row r="342" spans="1:12" ht="15.75" customHeight="1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</row>
    <row r="343" spans="1:12" ht="15.75" customHeight="1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</row>
    <row r="344" spans="1:12" ht="15.75" customHeight="1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</row>
    <row r="345" spans="1:12" ht="15.75" customHeight="1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</row>
    <row r="346" spans="1:12" ht="15.75" customHeight="1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</row>
    <row r="347" spans="1:12" ht="15.75" customHeight="1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</row>
    <row r="348" spans="1:12" ht="15.75" customHeight="1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</row>
    <row r="349" spans="1:12" ht="15.75" customHeight="1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</row>
    <row r="350" spans="1:12" ht="15.75" customHeight="1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</row>
    <row r="351" spans="1:12" ht="15.75" customHeight="1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</row>
    <row r="352" spans="1:12" ht="15.75" customHeight="1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</row>
    <row r="353" spans="1:12" ht="15.75" customHeight="1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</row>
    <row r="354" spans="1:12" ht="15.75" customHeight="1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</row>
    <row r="355" spans="1:12" ht="15.75" customHeight="1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</row>
    <row r="356" spans="1:12" ht="15.75" customHeight="1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</row>
    <row r="357" spans="1:12" ht="15.75" customHeight="1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</row>
    <row r="358" spans="1:12" ht="15.75" customHeight="1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</row>
    <row r="359" spans="1:12" ht="15.75" customHeight="1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</row>
    <row r="360" spans="1:12" ht="15.75" customHeight="1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</row>
    <row r="361" spans="1:12" ht="15.75" customHeight="1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</row>
    <row r="362" spans="1:12" ht="15.75" customHeight="1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</row>
    <row r="363" spans="1:12" ht="15.75" customHeight="1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</row>
    <row r="364" spans="1:12" ht="15.75" customHeight="1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</row>
    <row r="365" spans="1:12" ht="15.75" customHeight="1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</row>
    <row r="366" spans="1:12" ht="15.75" customHeight="1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</row>
    <row r="367" spans="1:12" ht="15.75" customHeight="1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</row>
    <row r="368" spans="1:12" ht="15.75" customHeight="1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</row>
    <row r="369" spans="1:12" ht="15.75" customHeight="1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</row>
    <row r="370" spans="1:12" ht="15.75" customHeight="1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</row>
    <row r="371" spans="1:12" ht="15.75" customHeight="1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</row>
    <row r="372" spans="1:12" ht="15.75" customHeight="1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</row>
    <row r="373" spans="1:12" ht="15.75" customHeight="1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</row>
    <row r="374" spans="1:12" ht="15.75" customHeight="1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</row>
    <row r="375" spans="1:12" ht="15.75" customHeight="1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</row>
    <row r="376" spans="1:12" ht="15.75" customHeight="1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</row>
    <row r="377" spans="1:12" ht="15.75" customHeight="1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</row>
    <row r="378" spans="1:12" ht="15.75" customHeight="1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</row>
    <row r="379" spans="1:12" ht="15.75" customHeight="1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</row>
    <row r="380" spans="1:12" ht="15.75" customHeight="1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</row>
    <row r="381" spans="1:12" ht="15.75" customHeight="1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</row>
    <row r="382" spans="1:12" ht="15.75" customHeight="1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</row>
    <row r="383" spans="1:12" ht="15.75" customHeight="1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</row>
    <row r="384" spans="1:12" ht="15.75" customHeight="1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</row>
    <row r="385" spans="1:12" ht="15.75" customHeight="1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</row>
    <row r="386" spans="1:12" ht="15.75" customHeight="1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</row>
    <row r="387" spans="1:12" ht="15.75" customHeight="1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</row>
    <row r="388" spans="1:12" ht="15.75" customHeight="1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</row>
    <row r="389" spans="1:12" ht="15.75" customHeight="1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</row>
    <row r="390" spans="1:12" ht="15.75" customHeight="1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</row>
    <row r="391" spans="1:12" ht="15.75" customHeight="1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</row>
    <row r="392" spans="1:12" ht="15.75" customHeight="1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</row>
    <row r="393" spans="1:12" ht="15.75" customHeight="1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</row>
    <row r="394" spans="1:12" ht="15.75" customHeight="1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</row>
    <row r="395" spans="1:12" ht="15.75" customHeight="1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</row>
    <row r="396" spans="1:12" ht="15.75" customHeight="1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</row>
    <row r="397" spans="1:12" ht="15.75" customHeight="1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</row>
    <row r="398" spans="1:12" ht="15.75" customHeight="1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</row>
    <row r="399" spans="1:12" ht="15.75" customHeight="1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</row>
    <row r="400" spans="1:12" ht="15.75" customHeight="1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</row>
    <row r="401" spans="1:12" ht="15.75" customHeight="1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</row>
    <row r="402" spans="1:12" ht="15.75" customHeight="1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</row>
    <row r="403" spans="1:12" ht="15.75" customHeight="1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</row>
    <row r="404" spans="1:12" ht="15.75" customHeight="1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</row>
    <row r="405" spans="1:12" ht="15.75" customHeight="1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</row>
    <row r="406" spans="1:12" ht="15.75" customHeight="1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</row>
    <row r="407" spans="1:12" ht="15.75" customHeight="1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</row>
    <row r="408" spans="1:12" ht="15.75" customHeight="1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</row>
    <row r="409" spans="1:12" ht="15.75" customHeight="1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</row>
    <row r="410" spans="1:12" ht="15.75" customHeight="1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</row>
    <row r="411" spans="1:12" ht="15.75" customHeight="1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</row>
    <row r="412" spans="1:12" ht="15.75" customHeight="1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</row>
    <row r="413" spans="1:12" ht="15.75" customHeight="1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</row>
    <row r="414" spans="1:12" ht="15.75" customHeight="1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</row>
    <row r="415" spans="1:12" ht="15.75" customHeight="1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</row>
    <row r="416" spans="1:12" ht="15.75" customHeight="1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</row>
    <row r="417" spans="1:12" ht="15.75" customHeight="1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</row>
    <row r="418" spans="1:12" ht="15.75" customHeight="1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</row>
    <row r="419" spans="1:12" ht="15.75" customHeight="1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</row>
    <row r="420" spans="1:12" ht="15.75" customHeight="1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</row>
    <row r="421" spans="1:12" ht="15.75" customHeight="1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</row>
    <row r="422" spans="1:12" ht="15.75" customHeight="1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</row>
    <row r="423" spans="1:12" ht="15.75" customHeight="1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</row>
    <row r="424" spans="1:12" ht="15.75" customHeight="1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</row>
    <row r="425" spans="1:12" ht="15.75" customHeight="1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</row>
    <row r="426" spans="1:12" ht="15.75" customHeight="1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</row>
    <row r="427" spans="1:12" ht="15.75" customHeight="1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</row>
    <row r="428" spans="1:12" ht="15.75" customHeight="1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</row>
    <row r="429" spans="1:12" ht="15.75" customHeight="1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</row>
    <row r="430" spans="1:12" ht="15.75" customHeight="1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</row>
    <row r="431" spans="1:12" ht="15.75" customHeight="1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</row>
    <row r="432" spans="1:12" ht="15.75" customHeight="1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</row>
    <row r="433" spans="1:12" ht="15.75" customHeight="1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</row>
    <row r="434" spans="1:12" ht="15.75" customHeight="1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</row>
    <row r="435" spans="1:12" ht="15.75" customHeight="1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</row>
    <row r="436" spans="1:12" ht="15.75" customHeight="1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</row>
    <row r="437" spans="1:12" ht="15.75" customHeight="1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</row>
    <row r="438" spans="1:12" ht="15.75" customHeight="1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</row>
    <row r="439" spans="1:12" ht="15.75" customHeight="1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</row>
    <row r="440" spans="1:12" ht="15.75" customHeight="1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</row>
    <row r="441" spans="1:12" ht="15.75" customHeight="1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</row>
    <row r="442" spans="1:12" ht="15.75" customHeight="1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</row>
    <row r="443" spans="1:12" ht="15.75" customHeight="1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</row>
    <row r="444" spans="1:12" ht="15.75" customHeight="1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</row>
    <row r="445" spans="1:12" ht="15.75" customHeight="1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</row>
    <row r="446" spans="1:12" ht="15.75" customHeight="1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</row>
    <row r="447" spans="1:12" ht="15.75" customHeight="1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</row>
    <row r="448" spans="1:12" ht="15.75" customHeight="1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</row>
    <row r="449" spans="1:12" ht="15.75" customHeight="1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</row>
    <row r="450" spans="1:12" ht="15.75" customHeight="1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</row>
    <row r="451" spans="1:12" ht="15.75" customHeight="1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</row>
    <row r="452" spans="1:12" ht="15.75" customHeight="1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</row>
    <row r="453" spans="1:12" ht="15.75" customHeight="1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</row>
    <row r="454" spans="1:12" ht="15.75" customHeight="1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</row>
    <row r="455" spans="1:12" ht="15.75" customHeight="1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</row>
    <row r="456" spans="1:12" ht="15.75" customHeight="1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</row>
    <row r="457" spans="1:12" ht="15.75" customHeight="1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</row>
    <row r="458" spans="1:12" ht="15.75" customHeight="1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</row>
    <row r="459" spans="1:12" ht="15.75" customHeight="1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</row>
    <row r="460" spans="1:12" ht="15.75" customHeight="1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</row>
    <row r="461" spans="1:12" ht="15.75" customHeight="1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</row>
    <row r="462" spans="1:12" ht="15.75" customHeight="1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</row>
    <row r="463" spans="1:12" ht="15.75" customHeight="1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</row>
    <row r="464" spans="1:12" ht="15.75" customHeight="1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</row>
    <row r="465" spans="1:12" ht="15.75" customHeight="1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</row>
    <row r="466" spans="1:12" ht="15.75" customHeight="1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</row>
    <row r="467" spans="1:12" ht="15.75" customHeight="1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</row>
    <row r="468" spans="1:12" ht="15.75" customHeight="1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</row>
    <row r="469" spans="1:12" ht="15.75" customHeight="1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</row>
    <row r="470" spans="1:12" ht="15.75" customHeight="1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</row>
    <row r="471" spans="1:12" ht="15.75" customHeight="1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</row>
    <row r="472" spans="1:12" ht="15.75" customHeight="1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</row>
    <row r="473" spans="1:12" ht="15.75" customHeight="1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</row>
    <row r="474" spans="1:12" ht="15.75" customHeight="1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</row>
    <row r="475" spans="1:12" ht="15.75" customHeight="1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</row>
    <row r="476" spans="1:12" ht="15.75" customHeight="1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</row>
    <row r="477" spans="1:12" ht="15.75" customHeight="1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</row>
    <row r="478" spans="1:12" ht="15.75" customHeight="1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</row>
    <row r="479" spans="1:12" ht="15.75" customHeight="1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</row>
    <row r="480" spans="1:12" ht="15.75" customHeight="1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</row>
    <row r="481" spans="1:12" ht="15.75" customHeight="1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</row>
    <row r="482" spans="1:12" ht="15.75" customHeight="1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</row>
    <row r="483" spans="1:12" ht="15.75" customHeight="1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</row>
    <row r="484" spans="1:12" ht="15.75" customHeight="1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</row>
    <row r="485" spans="1:12" ht="15.75" customHeight="1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</row>
    <row r="486" spans="1:12" ht="15.75" customHeight="1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</row>
    <row r="487" spans="1:12" ht="15.75" customHeight="1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</row>
    <row r="488" spans="1:12" ht="15.75" customHeight="1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</row>
    <row r="489" spans="1:12" ht="15.75" customHeight="1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</row>
    <row r="490" spans="1:12" ht="15.75" customHeight="1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</row>
    <row r="491" spans="1:12" ht="15.75" customHeight="1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</row>
    <row r="492" spans="1:12" ht="15.75" customHeight="1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</row>
    <row r="493" spans="1:12" ht="15.75" customHeight="1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</row>
    <row r="494" spans="1:12" ht="15.75" customHeight="1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</row>
    <row r="495" spans="1:12" ht="15.75" customHeight="1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</row>
    <row r="496" spans="1:12" ht="15.75" customHeight="1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</row>
    <row r="497" spans="1:12" ht="15.75" customHeight="1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</row>
    <row r="498" spans="1:12" ht="15.75" customHeight="1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</row>
    <row r="499" spans="1:12" ht="15.75" customHeight="1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</row>
    <row r="500" spans="1:12" ht="15.75" customHeight="1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</row>
    <row r="501" spans="1:12" ht="15.75" customHeight="1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</row>
    <row r="502" spans="1:12" ht="15.75" customHeight="1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</row>
    <row r="503" spans="1:12" ht="15.75" customHeight="1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</row>
    <row r="504" spans="1:12" ht="15.75" customHeight="1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</row>
    <row r="505" spans="1:12" ht="15.75" customHeight="1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</row>
    <row r="506" spans="1:12" ht="15.75" customHeight="1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</row>
    <row r="507" spans="1:12" ht="15.75" customHeight="1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</row>
    <row r="508" spans="1:12" ht="15.75" customHeight="1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</row>
    <row r="509" spans="1:12" ht="15.75" customHeight="1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</row>
    <row r="510" spans="1:12" ht="15.75" customHeight="1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</row>
    <row r="511" spans="1:12" ht="15.75" customHeight="1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</row>
    <row r="512" spans="1:12" ht="15.75" customHeight="1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</row>
    <row r="513" spans="1:12" ht="15.75" customHeight="1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</row>
    <row r="514" spans="1:12" ht="15.75" customHeight="1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</row>
    <row r="515" spans="1:12" ht="15.75" customHeight="1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</row>
    <row r="516" spans="1:12" ht="15.75" customHeight="1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</row>
    <row r="517" spans="1:12" ht="15.75" customHeight="1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</row>
    <row r="518" spans="1:12" ht="15.75" customHeight="1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</row>
    <row r="519" spans="1:12" ht="15.75" customHeight="1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</row>
    <row r="520" spans="1:12" ht="15.75" customHeight="1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</row>
    <row r="521" spans="1:12" ht="15.75" customHeight="1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</row>
    <row r="522" spans="1:12" ht="15.75" customHeight="1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</row>
    <row r="523" spans="1:12" ht="15.75" customHeight="1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</row>
    <row r="524" spans="1:12" ht="15.75" customHeight="1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</row>
    <row r="525" spans="1:12" ht="15.75" customHeight="1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</row>
    <row r="526" spans="1:12" ht="15.75" customHeight="1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</row>
    <row r="527" spans="1:12" ht="15.75" customHeight="1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</row>
    <row r="528" spans="1:12" ht="15.75" customHeight="1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</row>
    <row r="529" spans="1:12" ht="15.75" customHeight="1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</row>
    <row r="530" spans="1:12" ht="15.75" customHeight="1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</row>
    <row r="531" spans="1:12" ht="15.75" customHeight="1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</row>
    <row r="532" spans="1:12" ht="15.75" customHeight="1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</row>
    <row r="533" spans="1:12" ht="15.75" customHeight="1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</row>
    <row r="534" spans="1:12" ht="15.75" customHeight="1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</row>
    <row r="535" spans="1:12" ht="15.75" customHeight="1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</row>
    <row r="536" spans="1:12" ht="15.75" customHeight="1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</row>
    <row r="537" spans="1:12" ht="15.75" customHeight="1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</row>
    <row r="538" spans="1:12" ht="15.75" customHeight="1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</row>
    <row r="539" spans="1:12" ht="15.75" customHeight="1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</row>
    <row r="540" spans="1:12" ht="15.75" customHeight="1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</row>
    <row r="541" spans="1:12" ht="15.75" customHeight="1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</row>
    <row r="542" spans="1:12" ht="15.75" customHeight="1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</row>
    <row r="543" spans="1:12" ht="15.75" customHeight="1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</row>
    <row r="544" spans="1:12" ht="15.75" customHeight="1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</row>
    <row r="545" spans="1:12" ht="15.75" customHeight="1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</row>
    <row r="546" spans="1:12" ht="15.75" customHeight="1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</row>
    <row r="547" spans="1:12" ht="15.75" customHeight="1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</row>
    <row r="548" spans="1:12" ht="15.75" customHeight="1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</row>
    <row r="549" spans="1:12" ht="15.75" customHeight="1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</row>
    <row r="550" spans="1:12" ht="15.75" customHeight="1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</row>
    <row r="551" spans="1:12" ht="15.75" customHeight="1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</row>
    <row r="552" spans="1:12" ht="15.75" customHeight="1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</row>
    <row r="553" spans="1:12" ht="15.75" customHeight="1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</row>
    <row r="554" spans="1:12" ht="15.75" customHeight="1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</row>
    <row r="555" spans="1:12" ht="15.75" customHeight="1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</row>
    <row r="556" spans="1:12" ht="15.75" customHeight="1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</row>
    <row r="557" spans="1:12" ht="15.75" customHeight="1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</row>
    <row r="558" spans="1:12" ht="15.75" customHeight="1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</row>
    <row r="559" spans="1:12" ht="15.75" customHeight="1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</row>
    <row r="560" spans="1:12" ht="15.75" customHeight="1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</row>
    <row r="561" spans="1:12" ht="15.75" customHeight="1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</row>
    <row r="562" spans="1:12" ht="15.75" customHeight="1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</row>
    <row r="563" spans="1:12" ht="15.75" customHeight="1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</row>
    <row r="564" spans="1:12" ht="15.75" customHeight="1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</row>
    <row r="565" spans="1:12" ht="15.75" customHeight="1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</row>
    <row r="566" spans="1:12" ht="15.75" customHeight="1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</row>
    <row r="567" spans="1:12" ht="15.75" customHeight="1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</row>
    <row r="568" spans="1:12" ht="15.75" customHeight="1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</row>
    <row r="569" spans="1:12" ht="15.75" customHeight="1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</row>
    <row r="570" spans="1:12" ht="15.75" customHeight="1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</row>
    <row r="571" spans="1:12" ht="15.75" customHeight="1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</row>
    <row r="572" spans="1:12" ht="15.75" customHeight="1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</row>
    <row r="573" spans="1:12" ht="15.75" customHeight="1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</row>
    <row r="574" spans="1:12" ht="15.75" customHeight="1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</row>
    <row r="575" spans="1:12" ht="15.75" customHeight="1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</row>
    <row r="576" spans="1:12" ht="15.75" customHeight="1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</row>
    <row r="577" spans="1:12" ht="15.75" customHeight="1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</row>
    <row r="578" spans="1:12" ht="15.75" customHeight="1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</row>
    <row r="579" spans="1:12" ht="15.75" customHeight="1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</row>
    <row r="580" spans="1:12" ht="15.75" customHeight="1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</row>
    <row r="581" spans="1:12" ht="15.75" customHeight="1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</row>
    <row r="582" spans="1:12" ht="15.75" customHeight="1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</row>
    <row r="583" spans="1:12" ht="15.75" customHeight="1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</row>
    <row r="584" spans="1:12" ht="15.75" customHeight="1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</row>
    <row r="585" spans="1:12" ht="15.75" customHeight="1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</row>
    <row r="586" spans="1:12" ht="15.75" customHeight="1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</row>
    <row r="587" spans="1:12" ht="15.75" customHeight="1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</row>
    <row r="588" spans="1:12" ht="15.75" customHeight="1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</row>
    <row r="589" spans="1:12" ht="15.75" customHeight="1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</row>
    <row r="590" spans="1:12" ht="15.75" customHeight="1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</row>
    <row r="591" spans="1:12" ht="15.75" customHeight="1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</row>
    <row r="592" spans="1:12" ht="15.75" customHeight="1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</row>
    <row r="593" spans="1:12" ht="15.75" customHeight="1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</row>
    <row r="594" spans="1:12" ht="15.75" customHeight="1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</row>
    <row r="595" spans="1:12" ht="15.75" customHeight="1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</row>
    <row r="596" spans="1:12" ht="15.75" customHeight="1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</row>
    <row r="597" spans="1:12" ht="15.75" customHeight="1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</row>
    <row r="598" spans="1:12" ht="15.75" customHeight="1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</row>
    <row r="599" spans="1:12" ht="15.75" customHeight="1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</row>
    <row r="600" spans="1:12" ht="15.75" customHeight="1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</row>
    <row r="601" spans="1:12" ht="15.75" customHeight="1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</row>
    <row r="602" spans="1:12" ht="15.75" customHeight="1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</row>
    <row r="603" spans="1:12" ht="15.75" customHeight="1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</row>
    <row r="604" spans="1:12" ht="15.75" customHeight="1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</row>
    <row r="605" spans="1:12" ht="15.75" customHeight="1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</row>
    <row r="606" spans="1:12" ht="15.75" customHeight="1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</row>
    <row r="607" spans="1:12" ht="15.75" customHeight="1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</row>
    <row r="608" spans="1:12" ht="15.75" customHeight="1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</row>
    <row r="609" spans="1:12" ht="15.75" customHeight="1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</row>
    <row r="610" spans="1:12" ht="15.75" customHeight="1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</row>
    <row r="611" spans="1:12" ht="15.75" customHeight="1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</row>
    <row r="612" spans="1:12" ht="15.75" customHeight="1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</row>
    <row r="613" spans="1:12" ht="15.75" customHeight="1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</row>
    <row r="614" spans="1:12" ht="15.75" customHeight="1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</row>
    <row r="615" spans="1:12" ht="15.75" customHeight="1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</row>
    <row r="616" spans="1:12" ht="15.75" customHeight="1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</row>
    <row r="617" spans="1:12" ht="15.75" customHeight="1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</row>
    <row r="618" spans="1:12" ht="15.75" customHeight="1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</row>
    <row r="619" spans="1:12" ht="15.75" customHeight="1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</row>
    <row r="620" spans="1:12" ht="15.75" customHeight="1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</row>
    <row r="621" spans="1:12" ht="15.75" customHeight="1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</row>
    <row r="622" spans="1:12" ht="15.75" customHeight="1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</row>
    <row r="623" spans="1:12" ht="15.75" customHeight="1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</row>
    <row r="624" spans="1:12" ht="15.75" customHeight="1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</row>
    <row r="625" spans="1:12" ht="15.75" customHeight="1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</row>
    <row r="626" spans="1:12" ht="15.75" customHeight="1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</row>
    <row r="627" spans="1:12" ht="15.75" customHeight="1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</row>
    <row r="628" spans="1:12" ht="15.75" customHeight="1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</row>
    <row r="629" spans="1:12" ht="15.75" customHeight="1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</row>
    <row r="630" spans="1:12" ht="15.75" customHeight="1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</row>
    <row r="631" spans="1:12" ht="15.75" customHeight="1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</row>
    <row r="632" spans="1:12" ht="15.75" customHeight="1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</row>
    <row r="633" spans="1:12" ht="15.75" customHeight="1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</row>
    <row r="634" spans="1:12" ht="15.75" customHeight="1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</row>
    <row r="635" spans="1:12" ht="15.75" customHeight="1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</row>
    <row r="636" spans="1:12" ht="15.75" customHeight="1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</row>
    <row r="637" spans="1:12" ht="15.75" customHeight="1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</row>
    <row r="638" spans="1:12" ht="15.75" customHeight="1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</row>
    <row r="639" spans="1:12" ht="15.75" customHeight="1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</row>
    <row r="640" spans="1:12" ht="15.75" customHeight="1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</row>
    <row r="641" spans="1:12" ht="15.75" customHeight="1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</row>
    <row r="642" spans="1:12" ht="15.75" customHeight="1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</row>
    <row r="643" spans="1:12" ht="15.75" customHeight="1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</row>
    <row r="644" spans="1:12" ht="15.75" customHeight="1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</row>
    <row r="645" spans="1:12" ht="15.75" customHeight="1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</row>
    <row r="646" spans="1:12" ht="15.75" customHeight="1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</row>
    <row r="647" spans="1:12" ht="15.75" customHeight="1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</row>
    <row r="648" spans="1:12" ht="15.75" customHeight="1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</row>
    <row r="649" spans="1:12" ht="15.75" customHeight="1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</row>
    <row r="650" spans="1:12" ht="15.75" customHeight="1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</row>
    <row r="651" spans="1:12" ht="15.75" customHeight="1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</row>
    <row r="652" spans="1:12" ht="15.75" customHeight="1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</row>
    <row r="653" spans="1:12" ht="15.75" customHeight="1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</row>
    <row r="654" spans="1:12" ht="15.75" customHeight="1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</row>
    <row r="655" spans="1:12" ht="15.75" customHeight="1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</row>
    <row r="656" spans="1:12" ht="15.75" customHeight="1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</row>
    <row r="657" spans="1:12" ht="15.75" customHeight="1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</row>
    <row r="658" spans="1:12" ht="15.75" customHeight="1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</row>
    <row r="659" spans="1:12" ht="15.75" customHeight="1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</row>
    <row r="660" spans="1:12" ht="15.75" customHeight="1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</row>
    <row r="661" spans="1:12" ht="15.75" customHeight="1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</row>
    <row r="662" spans="1:12" ht="15.75" customHeight="1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</row>
    <row r="663" spans="1:12" ht="15.75" customHeight="1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</row>
    <row r="664" spans="1:12" ht="15.75" customHeight="1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</row>
    <row r="665" spans="1:12" ht="15.75" customHeight="1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</row>
    <row r="666" spans="1:12" ht="15.75" customHeight="1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</row>
    <row r="667" spans="1:12" ht="15.75" customHeight="1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</row>
    <row r="668" spans="1:12" ht="15.75" customHeight="1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</row>
    <row r="669" spans="1:12" ht="15.75" customHeight="1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</row>
    <row r="670" spans="1:12" ht="15.75" customHeight="1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</row>
    <row r="671" spans="1:12" ht="15.75" customHeight="1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</row>
    <row r="672" spans="1:12" ht="15.75" customHeight="1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</row>
    <row r="673" spans="1:12" ht="15.75" customHeight="1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</row>
    <row r="674" spans="1:12" ht="15.75" customHeight="1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</row>
    <row r="675" spans="1:12" ht="15.75" customHeight="1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</row>
    <row r="676" spans="1:12" ht="15.75" customHeight="1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</row>
    <row r="677" spans="1:12" ht="15.75" customHeight="1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</row>
    <row r="678" spans="1:12" ht="15.75" customHeight="1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</row>
    <row r="679" spans="1:12" ht="15.75" customHeight="1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</row>
    <row r="680" spans="1:12" ht="15.75" customHeight="1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</row>
    <row r="681" spans="1:12" ht="15.75" customHeight="1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</row>
    <row r="682" spans="1:12" ht="15.75" customHeight="1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</row>
    <row r="683" spans="1:12" ht="15.75" customHeight="1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</row>
    <row r="684" spans="1:12" ht="15.75" customHeight="1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</row>
    <row r="685" spans="1:12" ht="15.75" customHeight="1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</row>
    <row r="686" spans="1:12" ht="15.75" customHeight="1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</row>
    <row r="687" spans="1:12" ht="15.75" customHeight="1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</row>
    <row r="688" spans="1:12" ht="15.75" customHeight="1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</row>
    <row r="689" spans="1:12" ht="15.75" customHeight="1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</row>
    <row r="690" spans="1:12" ht="15.75" customHeight="1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</row>
    <row r="691" spans="1:12" ht="15.75" customHeight="1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</row>
    <row r="692" spans="1:12" ht="15.75" customHeight="1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</row>
    <row r="693" spans="1:12" ht="15.75" customHeight="1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</row>
    <row r="694" spans="1:12" ht="15.75" customHeight="1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</row>
    <row r="695" spans="1:12" ht="15.75" customHeight="1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</row>
    <row r="696" spans="1:12" ht="15.75" customHeight="1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</row>
    <row r="697" spans="1:12" ht="15.75" customHeight="1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</row>
    <row r="698" spans="1:12" ht="15.75" customHeight="1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</row>
    <row r="699" spans="1:12" ht="15.75" customHeight="1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</row>
    <row r="700" spans="1:12" ht="15.75" customHeight="1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</row>
    <row r="701" spans="1:12" ht="15.75" customHeight="1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</row>
    <row r="702" spans="1:12" ht="15.75" customHeight="1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</row>
    <row r="703" spans="1:12" ht="15.75" customHeight="1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</row>
    <row r="704" spans="1:12" ht="15.75" customHeight="1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</row>
    <row r="705" spans="1:12" ht="15.75" customHeight="1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</row>
    <row r="706" spans="1:12" ht="15.75" customHeight="1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</row>
    <row r="707" spans="1:12" ht="15.75" customHeight="1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</row>
    <row r="708" spans="1:12" ht="15.75" customHeight="1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</row>
    <row r="709" spans="1:12" ht="15.75" customHeight="1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</row>
    <row r="710" spans="1:12" ht="15.75" customHeight="1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</row>
    <row r="711" spans="1:12" ht="15.75" customHeight="1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</row>
    <row r="712" spans="1:12" ht="15.75" customHeight="1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</row>
    <row r="713" spans="1:12" ht="15.75" customHeight="1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</row>
    <row r="714" spans="1:12" ht="15.75" customHeight="1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</row>
    <row r="715" spans="1:12" ht="15.75" customHeight="1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</row>
    <row r="716" spans="1:12" ht="15.75" customHeight="1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</row>
    <row r="717" spans="1:12" ht="15.75" customHeight="1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</row>
    <row r="718" spans="1:12" ht="15.75" customHeight="1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</row>
    <row r="719" spans="1:12" ht="15.75" customHeight="1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</row>
    <row r="720" spans="1:12" ht="15.75" customHeight="1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</row>
    <row r="721" spans="1:12" ht="15.75" customHeight="1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</row>
    <row r="722" spans="1:12" ht="15.75" customHeight="1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</row>
    <row r="723" spans="1:12" ht="15.75" customHeight="1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</row>
    <row r="724" spans="1:12" ht="15.75" customHeight="1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</row>
    <row r="725" spans="1:12" ht="15.75" customHeight="1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</row>
    <row r="726" spans="1:12" ht="15.75" customHeight="1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</row>
    <row r="727" spans="1:12" ht="15.75" customHeight="1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</row>
    <row r="728" spans="1:12" ht="15.75" customHeight="1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</row>
    <row r="729" spans="1:12" ht="15.75" customHeight="1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</row>
    <row r="730" spans="1:12" ht="15.75" customHeight="1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</row>
    <row r="731" spans="1:12" ht="15.75" customHeight="1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</row>
    <row r="732" spans="1:12" ht="15.75" customHeight="1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</row>
    <row r="733" spans="1:12" ht="15.75" customHeight="1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</row>
    <row r="734" spans="1:12" ht="15.75" customHeight="1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</row>
    <row r="735" spans="1:12" ht="15.75" customHeight="1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</row>
    <row r="736" spans="1:12" ht="15.75" customHeight="1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</row>
    <row r="737" spans="1:12" ht="15.75" customHeight="1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</row>
    <row r="738" spans="1:12" ht="15.75" customHeight="1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</row>
    <row r="739" spans="1:12" ht="15.75" customHeight="1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</row>
    <row r="740" spans="1:12" ht="15.75" customHeight="1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</row>
    <row r="741" spans="1:12" ht="15.75" customHeight="1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</row>
    <row r="742" spans="1:12" ht="15.75" customHeight="1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</row>
    <row r="743" spans="1:12" ht="15.75" customHeight="1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</row>
    <row r="744" spans="1:12" ht="15.75" customHeight="1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</row>
    <row r="745" spans="1:12" ht="15.75" customHeight="1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</row>
    <row r="746" spans="1:12" ht="15.75" customHeight="1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</row>
    <row r="747" spans="1:12" ht="15.75" customHeight="1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</row>
    <row r="748" spans="1:12" ht="15.75" customHeight="1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</row>
    <row r="749" spans="1:12" ht="15.75" customHeight="1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</row>
    <row r="750" spans="1:12" ht="15.75" customHeight="1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</row>
    <row r="751" spans="1:12" ht="15.75" customHeight="1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</row>
    <row r="752" spans="1:12" ht="15.75" customHeight="1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</row>
    <row r="753" spans="1:12" ht="15.75" customHeight="1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</row>
    <row r="754" spans="1:12" ht="15.75" customHeight="1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</row>
    <row r="755" spans="1:12" ht="15.75" customHeight="1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</row>
    <row r="756" spans="1:12" ht="15.75" customHeight="1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</row>
    <row r="757" spans="1:12" ht="15.75" customHeight="1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</row>
    <row r="758" spans="1:12" ht="15.75" customHeight="1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</row>
    <row r="759" spans="1:12" ht="15.75" customHeight="1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</row>
    <row r="760" spans="1:12" ht="15.75" customHeight="1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</row>
    <row r="761" spans="1:12" ht="15.75" customHeight="1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</row>
    <row r="762" spans="1:12" ht="15.75" customHeight="1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</row>
    <row r="763" spans="1:12" ht="15.75" customHeight="1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</row>
    <row r="764" spans="1:12" ht="15.75" customHeight="1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</row>
    <row r="765" spans="1:12" ht="15.75" customHeight="1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</row>
    <row r="766" spans="1:12" ht="15.75" customHeight="1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</row>
    <row r="767" spans="1:12" ht="15.75" customHeight="1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</row>
    <row r="768" spans="1:12" ht="15.75" customHeight="1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</row>
    <row r="769" spans="1:12" ht="15.75" customHeight="1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</row>
    <row r="770" spans="1:12" ht="15.75" customHeight="1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</row>
    <row r="771" spans="1:12" ht="15.75" customHeight="1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</row>
    <row r="772" spans="1:12" ht="15.75" customHeight="1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</row>
    <row r="773" spans="1:12" ht="15.75" customHeight="1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</row>
    <row r="774" spans="1:12" ht="15.75" customHeight="1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</row>
    <row r="775" spans="1:12" ht="15.75" customHeight="1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</row>
    <row r="776" spans="1:12" ht="15.75" customHeight="1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</row>
    <row r="777" spans="1:12" ht="15.75" customHeight="1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</row>
    <row r="778" spans="1:12" ht="15.75" customHeight="1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</row>
    <row r="779" spans="1:12" ht="15.75" customHeight="1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</row>
    <row r="780" spans="1:12" ht="15.75" customHeight="1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</row>
    <row r="781" spans="1:12" ht="15.75" customHeight="1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</row>
    <row r="782" spans="1:12" ht="15.75" customHeight="1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</row>
    <row r="783" spans="1:12" ht="15.75" customHeight="1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</row>
    <row r="784" spans="1:12" ht="15.75" customHeight="1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</row>
    <row r="785" spans="1:12" ht="15.75" customHeight="1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</row>
    <row r="786" spans="1:12" ht="15.75" customHeight="1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</row>
    <row r="787" spans="1:12" ht="15.75" customHeight="1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</row>
    <row r="788" spans="1:12" ht="15.75" customHeight="1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</row>
    <row r="789" spans="1:12" ht="15.75" customHeight="1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</row>
    <row r="790" spans="1:12" ht="15.75" customHeight="1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</row>
    <row r="791" spans="1:12" ht="15.75" customHeight="1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</row>
    <row r="792" spans="1:12" ht="15.75" customHeight="1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</row>
    <row r="793" spans="1:12" ht="15.75" customHeight="1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</row>
    <row r="794" spans="1:12" ht="15.75" customHeight="1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</row>
    <row r="795" spans="1:12" ht="15.75" customHeight="1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</row>
    <row r="796" spans="1:12" ht="15.75" customHeight="1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</row>
    <row r="797" spans="1:12" ht="15.75" customHeight="1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</row>
    <row r="798" spans="1:12" ht="15.75" customHeight="1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</row>
    <row r="799" spans="1:12" ht="15.75" customHeight="1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</row>
    <row r="800" spans="1:12" ht="15.75" customHeight="1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</row>
    <row r="801" spans="1:12" ht="15.75" customHeight="1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</row>
    <row r="802" spans="1:12" ht="15.75" customHeight="1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</row>
    <row r="803" spans="1:12" ht="15.75" customHeight="1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</row>
    <row r="804" spans="1:12" ht="15.75" customHeight="1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</row>
    <row r="805" spans="1:12" ht="15.75" customHeight="1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</row>
    <row r="806" spans="1:12" ht="15.75" customHeight="1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</row>
    <row r="807" spans="1:12" ht="15.75" customHeight="1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</row>
    <row r="808" spans="1:12" ht="15.75" customHeight="1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</row>
    <row r="809" spans="1:12" ht="15.75" customHeight="1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</row>
    <row r="810" spans="1:12" ht="15.75" customHeight="1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</row>
    <row r="811" spans="1:12" ht="15.75" customHeight="1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</row>
    <row r="812" spans="1:12" ht="15.75" customHeight="1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</row>
    <row r="813" spans="1:12" ht="15.75" customHeight="1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</row>
    <row r="814" spans="1:12" ht="15.75" customHeight="1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</row>
    <row r="815" spans="1:12" ht="15.75" customHeight="1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</row>
    <row r="816" spans="1:12" ht="15.75" customHeight="1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</row>
    <row r="817" spans="1:12" ht="15.75" customHeight="1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</row>
    <row r="818" spans="1:12" ht="15.75" customHeight="1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</row>
    <row r="819" spans="1:12" ht="15.75" customHeight="1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</row>
    <row r="820" spans="1:12" ht="15.75" customHeight="1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</row>
    <row r="821" spans="1:12" ht="15.75" customHeight="1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</row>
    <row r="822" spans="1:12" ht="15.75" customHeight="1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</row>
    <row r="823" spans="1:12" ht="15.75" customHeight="1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</row>
    <row r="824" spans="1:12" ht="15.75" customHeight="1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</row>
    <row r="825" spans="1:12" ht="15.75" customHeight="1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</row>
    <row r="826" spans="1:12" ht="15.75" customHeight="1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</row>
    <row r="827" spans="1:12" ht="15.75" customHeight="1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</row>
    <row r="828" spans="1:12" ht="15.75" customHeight="1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</row>
    <row r="829" spans="1:12" ht="15.75" customHeight="1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</row>
    <row r="830" spans="1:12" ht="15.75" customHeight="1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</row>
    <row r="831" spans="1:12" ht="15.75" customHeight="1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</row>
    <row r="832" spans="1:12" ht="15.75" customHeight="1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</row>
    <row r="833" spans="1:12" ht="15.75" customHeight="1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</row>
    <row r="834" spans="1:12" ht="15.75" customHeight="1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</row>
    <row r="835" spans="1:12" ht="15.75" customHeight="1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</row>
    <row r="836" spans="1:12" ht="15.75" customHeight="1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</row>
    <row r="837" spans="1:12" ht="15.75" customHeight="1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</row>
    <row r="838" spans="1:12" ht="15.75" customHeight="1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</row>
    <row r="839" spans="1:12" ht="15.75" customHeight="1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</row>
    <row r="840" spans="1:12" ht="15.75" customHeight="1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</row>
    <row r="841" spans="1:12" ht="15.75" customHeight="1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</row>
    <row r="842" spans="1:12" ht="15.75" customHeight="1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</row>
    <row r="843" spans="1:12" ht="15.75" customHeight="1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</row>
    <row r="844" spans="1:12" ht="15.75" customHeight="1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</row>
    <row r="845" spans="1:12" ht="15.75" customHeight="1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</row>
    <row r="846" spans="1:12" ht="15.75" customHeight="1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</row>
    <row r="847" spans="1:12" ht="15.75" customHeight="1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</row>
    <row r="848" spans="1:12" ht="15.75" customHeight="1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</row>
    <row r="849" spans="1:12" ht="15.75" customHeight="1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</row>
    <row r="850" spans="1:12" ht="15.75" customHeight="1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</row>
    <row r="851" spans="1:12" ht="15.75" customHeight="1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</row>
    <row r="852" spans="1:12" ht="15.75" customHeight="1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</row>
    <row r="853" spans="1:12" ht="15.75" customHeight="1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</row>
    <row r="854" spans="1:12" ht="15.75" customHeight="1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</row>
    <row r="855" spans="1:12" ht="15.75" customHeight="1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</row>
    <row r="856" spans="1:12" ht="15.75" customHeight="1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</row>
    <row r="857" spans="1:12" ht="15.75" customHeight="1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</row>
    <row r="858" spans="1:12" ht="15.75" customHeight="1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</row>
    <row r="859" spans="1:12" ht="15.75" customHeight="1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</row>
    <row r="860" spans="1:12" ht="15.75" customHeight="1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</row>
    <row r="861" spans="1:12" ht="15.75" customHeight="1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</row>
    <row r="862" spans="1:12" ht="15.75" customHeight="1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</row>
    <row r="863" spans="1:12" ht="15.75" customHeight="1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</row>
    <row r="864" spans="1:12" ht="15.75" customHeight="1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</row>
    <row r="865" spans="1:12" ht="15.75" customHeight="1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</row>
    <row r="866" spans="1:12" ht="15.75" customHeight="1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</row>
    <row r="867" spans="1:12" ht="15.75" customHeight="1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</row>
    <row r="868" spans="1:12" ht="15.75" customHeight="1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</row>
    <row r="869" spans="1:12" ht="15.75" customHeight="1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</row>
    <row r="870" spans="1:12" ht="15.75" customHeight="1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</row>
    <row r="871" spans="1:12" ht="15.75" customHeight="1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</row>
    <row r="872" spans="1:12" ht="15.75" customHeight="1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</row>
    <row r="873" spans="1:12" ht="15.75" customHeight="1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</row>
    <row r="874" spans="1:12" ht="15.75" customHeight="1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</row>
    <row r="875" spans="1:12" ht="15.75" customHeight="1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</row>
    <row r="876" spans="1:12" ht="15.75" customHeight="1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</row>
    <row r="877" spans="1:12" ht="15.75" customHeight="1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</row>
    <row r="878" spans="1:12" ht="15.75" customHeight="1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</row>
    <row r="879" spans="1:12" ht="15.75" customHeight="1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</row>
    <row r="880" spans="1:12" ht="15.75" customHeight="1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</row>
    <row r="881" spans="1:12" ht="15.75" customHeight="1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</row>
    <row r="882" spans="1:12" ht="15.75" customHeight="1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</row>
    <row r="883" spans="1:12" ht="15.75" customHeight="1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</row>
    <row r="884" spans="1:12" ht="15.75" customHeight="1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</row>
    <row r="885" spans="1:12" ht="15.75" customHeight="1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</row>
    <row r="886" spans="1:12" ht="15.75" customHeight="1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</row>
    <row r="887" spans="1:12" ht="15.75" customHeight="1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</row>
    <row r="888" spans="1:12" ht="15.75" customHeight="1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</row>
    <row r="889" spans="1:12" ht="15.75" customHeight="1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</row>
    <row r="890" spans="1:12" ht="15.75" customHeight="1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</row>
    <row r="891" spans="1:12" ht="15.75" customHeight="1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</row>
    <row r="892" spans="1:12" ht="15.75" customHeight="1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</row>
    <row r="893" spans="1:12" ht="15.75" customHeight="1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</row>
    <row r="894" spans="1:12" ht="15.75" customHeight="1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</row>
    <row r="895" spans="1:12" ht="15.75" customHeight="1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</row>
    <row r="896" spans="1:12" ht="15.75" customHeight="1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</row>
    <row r="897" spans="1:12" ht="15.75" customHeight="1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</row>
    <row r="898" spans="1:12" ht="15.75" customHeight="1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</row>
    <row r="899" spans="1:12" ht="15.75" customHeight="1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</row>
    <row r="900" spans="1:12" ht="15.75" customHeight="1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</row>
    <row r="901" spans="1:12" ht="15.75" customHeight="1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</row>
    <row r="902" spans="1:12" ht="15.75" customHeight="1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</row>
    <row r="903" spans="1:12" ht="15.75" customHeight="1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</row>
    <row r="904" spans="1:12" ht="15.75" customHeight="1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</row>
    <row r="905" spans="1:12" ht="15.75" customHeight="1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</row>
    <row r="906" spans="1:12" ht="15.75" customHeight="1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</row>
    <row r="907" spans="1:12" ht="15.75" customHeight="1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</row>
    <row r="908" spans="1:12" ht="15.75" customHeight="1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</row>
    <row r="909" spans="1:12" ht="15.75" customHeight="1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</row>
    <row r="910" spans="1:12" ht="15.75" customHeight="1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</row>
    <row r="911" spans="1:12" ht="15.75" customHeight="1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</row>
    <row r="912" spans="1:12" ht="15.75" customHeight="1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</row>
    <row r="913" spans="1:12" ht="15.75" customHeight="1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</row>
    <row r="914" spans="1:12" ht="15.75" customHeight="1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</row>
    <row r="915" spans="1:12" ht="15.75" customHeight="1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</row>
    <row r="916" spans="1:12" ht="15.75" customHeight="1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</row>
    <row r="917" spans="1:12" ht="15.75" customHeight="1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</row>
    <row r="918" spans="1:12" ht="15.75" customHeight="1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</row>
    <row r="919" spans="1:12" ht="15.75" customHeight="1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</row>
    <row r="920" spans="1:12" ht="15.75" customHeight="1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</row>
    <row r="921" spans="1:12" ht="15.75" customHeight="1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</row>
    <row r="922" spans="1:12" ht="15.75" customHeight="1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</row>
    <row r="923" spans="1:12" ht="15.75" customHeight="1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</row>
    <row r="924" spans="1:12" ht="15.75" customHeight="1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</row>
    <row r="925" spans="1:12" ht="15.75" customHeight="1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</row>
    <row r="926" spans="1:12" ht="15.75" customHeight="1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</row>
    <row r="927" spans="1:12" ht="15.75" customHeight="1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</row>
    <row r="928" spans="1:12" ht="15.75" customHeight="1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</row>
    <row r="929" spans="1:12" ht="15.75" customHeight="1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</row>
    <row r="930" spans="1:12" ht="15.75" customHeight="1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</row>
    <row r="931" spans="1:12" ht="15.75" customHeight="1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</row>
    <row r="932" spans="1:12" ht="15.75" customHeight="1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</row>
    <row r="933" spans="1:12" ht="15.75" customHeight="1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</row>
    <row r="934" spans="1:12" ht="15.75" customHeight="1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</row>
    <row r="935" spans="1:12" ht="15.75" customHeight="1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</row>
    <row r="936" spans="1:12" ht="15.75" customHeight="1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</row>
    <row r="937" spans="1:12" ht="15.75" customHeight="1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</row>
    <row r="938" spans="1:12" ht="15.75" customHeight="1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</row>
    <row r="939" spans="1:12" ht="15.75" customHeight="1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</row>
    <row r="940" spans="1:12" ht="15.75" customHeight="1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</row>
    <row r="941" spans="1:12" ht="15.75" customHeight="1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</row>
    <row r="942" spans="1:12" ht="15.75" customHeight="1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</row>
    <row r="943" spans="1:12" ht="15.75" customHeight="1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</row>
    <row r="944" spans="1:12" ht="15.75" customHeight="1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</row>
    <row r="945" spans="1:12" ht="15.75" customHeight="1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</row>
    <row r="946" spans="1:12" ht="15.75" customHeight="1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</row>
    <row r="947" spans="1:12" ht="15.75" customHeight="1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</row>
    <row r="948" spans="1:12" ht="15.75" customHeight="1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</row>
    <row r="949" spans="1:12" ht="15.75" customHeight="1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</row>
    <row r="950" spans="1:12" ht="15.75" customHeight="1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</row>
    <row r="951" spans="1:12" ht="15.75" customHeight="1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</row>
    <row r="952" spans="1:12" ht="15.75" customHeight="1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</row>
    <row r="953" spans="1:12" ht="15.75" customHeight="1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</row>
    <row r="954" spans="1:12" ht="15.75" customHeight="1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</row>
    <row r="955" spans="1:12" ht="15.75" customHeight="1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</row>
    <row r="956" spans="1:12" ht="15.75" customHeight="1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</row>
    <row r="957" spans="1:12" ht="15.75" customHeight="1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</row>
    <row r="958" spans="1:12" ht="15.75" customHeight="1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</row>
    <row r="959" spans="1:12" ht="15.75" customHeight="1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</row>
    <row r="960" spans="1:12" ht="15.75" customHeight="1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</row>
    <row r="961" spans="1:12" ht="15.75" customHeight="1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</row>
    <row r="962" spans="1:12" ht="15.75" customHeight="1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</row>
    <row r="963" spans="1:12" ht="15.75" customHeight="1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</row>
    <row r="964" spans="1:12" ht="15.75" customHeight="1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</row>
    <row r="965" spans="1:12" ht="15.75" customHeight="1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</row>
    <row r="966" spans="1:12" ht="15.75" customHeight="1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</row>
    <row r="967" spans="1:12" ht="15.75" customHeight="1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</row>
    <row r="968" spans="1:12" ht="15.75" customHeight="1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</row>
    <row r="969" spans="1:12" ht="15.75" customHeight="1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</row>
    <row r="970" spans="1:12" ht="15.75" customHeight="1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</row>
    <row r="971" spans="1:12" ht="15.75" customHeight="1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</row>
    <row r="972" spans="1:12" ht="15.75" customHeight="1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</row>
    <row r="973" spans="1:12" ht="15.75" customHeight="1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</row>
    <row r="974" spans="1:12" ht="15.75" customHeight="1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</row>
    <row r="975" spans="1:12" ht="15.75" customHeight="1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</row>
    <row r="976" spans="1:12" ht="15.75" customHeight="1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</row>
    <row r="977" spans="1:12" ht="15.75" customHeight="1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</row>
    <row r="978" spans="1:12" ht="15.75" customHeight="1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</row>
  </sheetData>
  <hyperlinks>
    <hyperlink ref="A18" r:id="rId1"/>
    <hyperlink ref="A1" r:id="rId2"/>
  </hyperlinks>
  <pageMargins left="0.7" right="0.7" top="0.75" bottom="0.75" header="0" footer="0"/>
  <pageSetup orientation="landscape"/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3"/>
  <sheetViews>
    <sheetView topLeftCell="A121" workbookViewId="0">
      <selection activeCell="B7" sqref="B7"/>
    </sheetView>
  </sheetViews>
  <sheetFormatPr baseColWidth="10" defaultColWidth="8.7109375" defaultRowHeight="13" x14ac:dyDescent="0"/>
  <cols>
    <col min="1" max="1" width="10.28515625" customWidth="1"/>
  </cols>
  <sheetData>
    <row r="1" spans="1:2" s="67" customFormat="1">
      <c r="A1" s="50" t="s">
        <v>125</v>
      </c>
    </row>
    <row r="2" spans="1:2">
      <c r="A2" s="67"/>
      <c r="B2" s="67" t="s">
        <v>122</v>
      </c>
    </row>
    <row r="3" spans="1:2">
      <c r="A3" s="67" t="s">
        <v>123</v>
      </c>
      <c r="B3" s="67" t="s">
        <v>124</v>
      </c>
    </row>
    <row r="4" spans="1:2">
      <c r="A4" s="68">
        <v>40544</v>
      </c>
      <c r="B4" s="67">
        <v>119</v>
      </c>
    </row>
    <row r="5" spans="1:2">
      <c r="A5" s="68">
        <v>40575</v>
      </c>
      <c r="B5" s="67">
        <v>119.7</v>
      </c>
    </row>
    <row r="6" spans="1:2">
      <c r="A6" s="68">
        <v>40603</v>
      </c>
      <c r="B6" s="67">
        <v>120.9</v>
      </c>
    </row>
    <row r="7" spans="1:2">
      <c r="A7" s="68">
        <v>40634</v>
      </c>
      <c r="B7" s="67">
        <v>121.5</v>
      </c>
    </row>
    <row r="8" spans="1:2">
      <c r="A8" s="68">
        <v>40664</v>
      </c>
      <c r="B8" s="67">
        <v>121.5</v>
      </c>
    </row>
    <row r="9" spans="1:2">
      <c r="A9" s="68">
        <v>40695</v>
      </c>
      <c r="B9" s="67">
        <v>120.9</v>
      </c>
    </row>
    <row r="10" spans="1:2">
      <c r="A10" s="68">
        <v>40725</v>
      </c>
      <c r="B10" s="67">
        <v>121.6</v>
      </c>
    </row>
    <row r="11" spans="1:2">
      <c r="A11" s="68">
        <v>40756</v>
      </c>
      <c r="B11" s="67">
        <v>122</v>
      </c>
    </row>
    <row r="12" spans="1:2">
      <c r="A12" s="68">
        <v>40787</v>
      </c>
      <c r="B12" s="67">
        <v>122.3</v>
      </c>
    </row>
    <row r="13" spans="1:2">
      <c r="A13" s="68">
        <v>40817</v>
      </c>
      <c r="B13" s="67">
        <v>122.1</v>
      </c>
    </row>
    <row r="14" spans="1:2">
      <c r="A14" s="68">
        <v>40848</v>
      </c>
      <c r="B14" s="67">
        <v>122.9</v>
      </c>
    </row>
    <row r="15" spans="1:2">
      <c r="A15" s="68">
        <v>40878</v>
      </c>
      <c r="B15" s="67">
        <v>121.9</v>
      </c>
    </row>
    <row r="16" spans="1:2">
      <c r="A16" s="68">
        <v>40909</v>
      </c>
      <c r="B16" s="67">
        <v>122.5</v>
      </c>
    </row>
    <row r="17" spans="1:2">
      <c r="A17" s="68">
        <v>40940</v>
      </c>
      <c r="B17" s="67">
        <v>123</v>
      </c>
    </row>
    <row r="18" spans="1:2">
      <c r="A18" s="68">
        <v>40969</v>
      </c>
      <c r="B18" s="67">
        <v>123.9</v>
      </c>
    </row>
    <row r="19" spans="1:2">
      <c r="A19" s="68">
        <v>41000</v>
      </c>
      <c r="B19" s="67">
        <v>125.2</v>
      </c>
    </row>
    <row r="20" spans="1:2">
      <c r="A20" s="68">
        <v>41030</v>
      </c>
      <c r="B20" s="67">
        <v>124.5</v>
      </c>
    </row>
    <row r="21" spans="1:2">
      <c r="A21" s="68">
        <v>41061</v>
      </c>
      <c r="B21" s="67">
        <v>123.5</v>
      </c>
    </row>
    <row r="22" spans="1:2">
      <c r="A22" s="68">
        <v>41091</v>
      </c>
      <c r="B22" s="67">
        <v>123.6</v>
      </c>
    </row>
    <row r="23" spans="1:2">
      <c r="A23" s="68">
        <v>41122</v>
      </c>
      <c r="B23" s="67">
        <v>124</v>
      </c>
    </row>
    <row r="24" spans="1:2">
      <c r="A24" s="68">
        <v>41153</v>
      </c>
      <c r="B24" s="67">
        <v>124.5</v>
      </c>
    </row>
    <row r="25" spans="1:2">
      <c r="A25" s="68">
        <v>41183</v>
      </c>
      <c r="B25" s="67">
        <v>124.8</v>
      </c>
    </row>
    <row r="26" spans="1:2">
      <c r="A26" s="68">
        <v>41214</v>
      </c>
      <c r="B26" s="67">
        <v>124.3</v>
      </c>
    </row>
    <row r="27" spans="1:2">
      <c r="A27" s="68">
        <v>41244</v>
      </c>
      <c r="B27" s="67">
        <v>123.5</v>
      </c>
    </row>
    <row r="28" spans="1:2">
      <c r="A28" s="68">
        <v>41275</v>
      </c>
      <c r="B28" s="67">
        <v>123.6</v>
      </c>
    </row>
    <row r="29" spans="1:2">
      <c r="A29" s="68">
        <v>41306</v>
      </c>
      <c r="B29" s="67">
        <v>125.8</v>
      </c>
    </row>
    <row r="30" spans="1:2">
      <c r="A30" s="68">
        <v>41334</v>
      </c>
      <c r="B30" s="67">
        <v>125.9</v>
      </c>
    </row>
    <row r="31" spans="1:2">
      <c r="A31" s="68">
        <v>41365</v>
      </c>
      <c r="B31" s="67">
        <v>125.9</v>
      </c>
    </row>
    <row r="32" spans="1:2">
      <c r="A32" s="68">
        <v>41395</v>
      </c>
      <c r="B32" s="67">
        <v>125.9</v>
      </c>
    </row>
    <row r="33" spans="1:2">
      <c r="A33" s="68">
        <v>41426</v>
      </c>
      <c r="B33" s="67">
        <v>126</v>
      </c>
    </row>
    <row r="34" spans="1:2">
      <c r="A34" s="68">
        <v>41456</v>
      </c>
      <c r="B34" s="67">
        <v>126.1</v>
      </c>
    </row>
    <row r="35" spans="1:2">
      <c r="A35" s="68">
        <v>41487</v>
      </c>
      <c r="B35" s="67">
        <v>126</v>
      </c>
    </row>
    <row r="36" spans="1:2">
      <c r="A36" s="68">
        <v>41518</v>
      </c>
      <c r="B36" s="67">
        <v>126.6</v>
      </c>
    </row>
    <row r="37" spans="1:2">
      <c r="A37" s="68">
        <v>41548</v>
      </c>
      <c r="B37" s="67">
        <v>126.7</v>
      </c>
    </row>
    <row r="38" spans="1:2">
      <c r="A38" s="68">
        <v>41579</v>
      </c>
      <c r="B38" s="67">
        <v>127</v>
      </c>
    </row>
    <row r="39" spans="1:2">
      <c r="A39" s="68">
        <v>41609</v>
      </c>
      <c r="B39" s="67">
        <v>126.6</v>
      </c>
    </row>
    <row r="40" spans="1:2">
      <c r="A40" s="68">
        <v>41640</v>
      </c>
      <c r="B40" s="67">
        <v>126.7</v>
      </c>
    </row>
    <row r="41" spans="1:2">
      <c r="A41" s="68">
        <v>41671</v>
      </c>
      <c r="B41" s="67">
        <v>127.6</v>
      </c>
    </row>
    <row r="42" spans="1:2">
      <c r="A42" s="68">
        <v>41699</v>
      </c>
      <c r="B42" s="67">
        <v>128.4</v>
      </c>
    </row>
    <row r="43" spans="1:2">
      <c r="A43" s="68">
        <v>41730</v>
      </c>
      <c r="B43" s="67">
        <v>128.80000000000001</v>
      </c>
    </row>
    <row r="44" spans="1:2">
      <c r="A44" s="68">
        <v>41760</v>
      </c>
      <c r="B44" s="67">
        <v>129.19999999999999</v>
      </c>
    </row>
    <row r="45" spans="1:2">
      <c r="A45" s="68">
        <v>41791</v>
      </c>
      <c r="B45" s="67">
        <v>129.1</v>
      </c>
    </row>
    <row r="46" spans="1:2">
      <c r="A46" s="68">
        <v>41821</v>
      </c>
      <c r="B46" s="67">
        <v>128.9</v>
      </c>
    </row>
    <row r="47" spans="1:2">
      <c r="A47" s="68">
        <v>41852</v>
      </c>
      <c r="B47" s="67">
        <v>129.1</v>
      </c>
    </row>
    <row r="48" spans="1:2">
      <c r="A48" s="68">
        <v>41883</v>
      </c>
      <c r="B48" s="67">
        <v>129.1</v>
      </c>
    </row>
    <row r="49" spans="1:2">
      <c r="A49" s="68">
        <v>41913</v>
      </c>
      <c r="B49" s="67">
        <v>129</v>
      </c>
    </row>
    <row r="50" spans="1:2">
      <c r="A50" s="68">
        <v>41944</v>
      </c>
      <c r="B50" s="67">
        <v>127.9</v>
      </c>
    </row>
    <row r="51" spans="1:2">
      <c r="A51" s="68">
        <v>41974</v>
      </c>
      <c r="B51" s="67">
        <v>126.8</v>
      </c>
    </row>
    <row r="52" spans="1:2">
      <c r="A52" s="68">
        <v>42005</v>
      </c>
      <c r="B52" s="67">
        <v>126.2</v>
      </c>
    </row>
    <row r="53" spans="1:2">
      <c r="A53" s="68">
        <v>42036</v>
      </c>
      <c r="B53" s="67">
        <v>127.5</v>
      </c>
    </row>
    <row r="54" spans="1:2">
      <c r="A54" s="68">
        <v>42064</v>
      </c>
      <c r="B54" s="67">
        <v>128.9</v>
      </c>
    </row>
    <row r="55" spans="1:2">
      <c r="A55" s="68">
        <v>42095</v>
      </c>
      <c r="B55" s="67">
        <v>128.30000000000001</v>
      </c>
    </row>
    <row r="56" spans="1:2">
      <c r="A56" s="68">
        <v>42125</v>
      </c>
      <c r="B56" s="67">
        <v>129.6</v>
      </c>
    </row>
    <row r="57" spans="1:2">
      <c r="A57" s="68">
        <v>42156</v>
      </c>
      <c r="B57" s="67">
        <v>129.9</v>
      </c>
    </row>
    <row r="58" spans="1:2">
      <c r="A58" s="68">
        <v>42186</v>
      </c>
      <c r="B58" s="67">
        <v>129.80000000000001</v>
      </c>
    </row>
    <row r="59" spans="1:2">
      <c r="A59" s="68">
        <v>42217</v>
      </c>
      <c r="B59" s="67">
        <v>130</v>
      </c>
    </row>
    <row r="60" spans="1:2">
      <c r="A60" s="68">
        <v>42248</v>
      </c>
      <c r="B60" s="67">
        <v>129.6</v>
      </c>
    </row>
    <row r="61" spans="1:2">
      <c r="A61" s="68">
        <v>42278</v>
      </c>
      <c r="B61" s="67">
        <v>129.69999999999999</v>
      </c>
    </row>
    <row r="62" spans="1:2">
      <c r="A62" s="68">
        <v>42309</v>
      </c>
      <c r="B62" s="67">
        <v>129.30000000000001</v>
      </c>
    </row>
    <row r="63" spans="1:2">
      <c r="A63" s="68">
        <v>42339</v>
      </c>
      <c r="B63" s="67">
        <v>128.6</v>
      </c>
    </row>
    <row r="64" spans="1:2">
      <c r="A64" s="68">
        <v>42370</v>
      </c>
      <c r="B64" s="67">
        <v>129.19999999999999</v>
      </c>
    </row>
    <row r="65" spans="1:2">
      <c r="A65" s="68">
        <v>42401</v>
      </c>
      <c r="B65" s="67">
        <v>129.6</v>
      </c>
    </row>
    <row r="66" spans="1:2">
      <c r="A66" s="68">
        <v>42430</v>
      </c>
      <c r="B66" s="67">
        <v>130.30000000000001</v>
      </c>
    </row>
    <row r="67" spans="1:2">
      <c r="A67" s="68">
        <v>42461</v>
      </c>
      <c r="B67" s="67">
        <v>130.9</v>
      </c>
    </row>
    <row r="68" spans="1:2">
      <c r="A68" s="68">
        <v>42491</v>
      </c>
      <c r="B68" s="67">
        <v>131.5</v>
      </c>
    </row>
    <row r="69" spans="1:2">
      <c r="A69" s="68">
        <v>42522</v>
      </c>
      <c r="B69" s="67">
        <v>133</v>
      </c>
    </row>
    <row r="70" spans="1:2">
      <c r="A70" s="68">
        <v>42552</v>
      </c>
      <c r="B70" s="67">
        <v>134.19999999999999</v>
      </c>
    </row>
    <row r="71" spans="1:2">
      <c r="A71" s="68">
        <v>42583</v>
      </c>
      <c r="B71" s="67">
        <v>133.9</v>
      </c>
    </row>
    <row r="72" spans="1:2">
      <c r="A72" s="68">
        <v>42614</v>
      </c>
      <c r="B72" s="67">
        <v>134.5</v>
      </c>
    </row>
    <row r="73" spans="1:2">
      <c r="A73" s="68">
        <v>42644</v>
      </c>
      <c r="B73" s="67">
        <v>134.9</v>
      </c>
    </row>
    <row r="74" spans="1:2">
      <c r="A74" s="68">
        <v>42675</v>
      </c>
      <c r="B74" s="67">
        <v>134</v>
      </c>
    </row>
    <row r="75" spans="1:2">
      <c r="A75" s="68">
        <v>42705</v>
      </c>
      <c r="B75" s="67">
        <v>133.9</v>
      </c>
    </row>
    <row r="76" spans="1:2">
      <c r="A76" s="68">
        <v>42736</v>
      </c>
      <c r="B76" s="67">
        <v>135.30000000000001</v>
      </c>
    </row>
    <row r="77" spans="1:2">
      <c r="A77" s="68">
        <v>42767</v>
      </c>
      <c r="B77" s="67">
        <v>135</v>
      </c>
    </row>
    <row r="78" spans="1:2">
      <c r="A78" s="68">
        <v>42795</v>
      </c>
      <c r="B78" s="67">
        <v>135.30000000000001</v>
      </c>
    </row>
    <row r="79" spans="1:2">
      <c r="A79" s="68">
        <v>42826</v>
      </c>
      <c r="B79" s="67">
        <v>135.6</v>
      </c>
    </row>
    <row r="80" spans="1:2">
      <c r="A80" s="68">
        <v>42856</v>
      </c>
      <c r="B80" s="67">
        <v>135.4</v>
      </c>
    </row>
    <row r="81" spans="1:2">
      <c r="A81" s="68">
        <v>42887</v>
      </c>
      <c r="B81" s="67">
        <v>135</v>
      </c>
    </row>
    <row r="82" spans="1:2">
      <c r="A82" s="68">
        <v>42917</v>
      </c>
      <c r="B82" s="67">
        <v>135.5</v>
      </c>
    </row>
    <row r="83" spans="1:2">
      <c r="A83" s="68">
        <v>42948</v>
      </c>
      <c r="B83" s="67">
        <v>135.5</v>
      </c>
    </row>
    <row r="84" spans="1:2">
      <c r="A84" s="68">
        <v>42979</v>
      </c>
      <c r="B84" s="67">
        <v>136.4</v>
      </c>
    </row>
    <row r="85" spans="1:2">
      <c r="A85" s="68">
        <v>43009</v>
      </c>
      <c r="B85" s="67">
        <v>136.1</v>
      </c>
    </row>
    <row r="86" spans="1:2">
      <c r="A86" s="68">
        <v>43040</v>
      </c>
      <c r="B86" s="67">
        <v>136.69999999999999</v>
      </c>
    </row>
    <row r="87" spans="1:2">
      <c r="A87" s="68">
        <v>43070</v>
      </c>
      <c r="B87" s="67">
        <v>136.19999999999999</v>
      </c>
    </row>
    <row r="88" spans="1:2">
      <c r="A88" s="68">
        <v>43101</v>
      </c>
      <c r="B88" s="67">
        <v>136.80000000000001</v>
      </c>
    </row>
    <row r="89" spans="1:2">
      <c r="A89" s="68">
        <v>43132</v>
      </c>
      <c r="B89" s="67">
        <v>137.30000000000001</v>
      </c>
    </row>
    <row r="90" spans="1:2">
      <c r="A90" s="68">
        <v>43160</v>
      </c>
      <c r="B90" s="67">
        <v>137.5</v>
      </c>
    </row>
    <row r="91" spans="1:2">
      <c r="A91" s="68">
        <v>43191</v>
      </c>
      <c r="B91" s="67">
        <v>137.69999999999999</v>
      </c>
    </row>
    <row r="92" spans="1:2">
      <c r="A92" s="68">
        <v>43221</v>
      </c>
      <c r="B92" s="67">
        <v>137.80000000000001</v>
      </c>
    </row>
    <row r="93" spans="1:2">
      <c r="A93" s="68">
        <v>43252</v>
      </c>
      <c r="B93" s="67">
        <v>138.1</v>
      </c>
    </row>
    <row r="94" spans="1:2">
      <c r="A94" s="68">
        <v>43282</v>
      </c>
      <c r="B94" s="67">
        <v>139.1</v>
      </c>
    </row>
    <row r="95" spans="1:2">
      <c r="A95" s="68">
        <v>43313</v>
      </c>
      <c r="B95" s="67">
        <v>138.9</v>
      </c>
    </row>
    <row r="96" spans="1:2">
      <c r="A96" s="68">
        <v>43344</v>
      </c>
      <c r="B96" s="67">
        <v>138.30000000000001</v>
      </c>
    </row>
    <row r="97" spans="1:2">
      <c r="A97" s="68">
        <v>43374</v>
      </c>
      <c r="B97" s="67">
        <v>139</v>
      </c>
    </row>
    <row r="98" spans="1:2">
      <c r="A98" s="68">
        <v>43405</v>
      </c>
      <c r="B98" s="67">
        <v>137.80000000000001</v>
      </c>
    </row>
    <row r="99" spans="1:2">
      <c r="A99" s="68">
        <v>43435</v>
      </c>
      <c r="B99" s="67">
        <v>136.9</v>
      </c>
    </row>
    <row r="100" spans="1:2">
      <c r="A100" s="68">
        <v>43466</v>
      </c>
      <c r="B100" s="67">
        <v>137</v>
      </c>
    </row>
    <row r="101" spans="1:2">
      <c r="A101" s="68">
        <v>43497</v>
      </c>
      <c r="B101" s="67">
        <v>138</v>
      </c>
    </row>
    <row r="102" spans="1:2">
      <c r="A102" s="68">
        <v>43525</v>
      </c>
      <c r="B102" s="67">
        <v>139.1</v>
      </c>
    </row>
    <row r="103" spans="1:2">
      <c r="A103" s="68">
        <v>43556</v>
      </c>
      <c r="B103" s="67">
        <v>139.69999999999999</v>
      </c>
    </row>
    <row r="104" spans="1:2">
      <c r="A104" s="68">
        <v>43586</v>
      </c>
      <c r="B104" s="67">
        <v>140</v>
      </c>
    </row>
    <row r="105" spans="1:2">
      <c r="A105" s="68">
        <v>43617</v>
      </c>
      <c r="B105" s="67">
        <v>139.4</v>
      </c>
    </row>
    <row r="106" spans="1:2">
      <c r="A106" s="68">
        <v>43647</v>
      </c>
      <c r="B106" s="67">
        <v>140.1</v>
      </c>
    </row>
    <row r="107" spans="1:2">
      <c r="A107" s="68">
        <v>43678</v>
      </c>
      <c r="B107" s="67">
        <v>139.9</v>
      </c>
    </row>
    <row r="108" spans="1:2">
      <c r="A108" s="68">
        <v>43709</v>
      </c>
      <c r="B108" s="67">
        <v>139</v>
      </c>
    </row>
    <row r="109" spans="1:2">
      <c r="A109" s="68">
        <v>43739</v>
      </c>
      <c r="B109" s="67">
        <v>139.69999999999999</v>
      </c>
    </row>
    <row r="110" spans="1:2">
      <c r="A110" s="68">
        <v>43770</v>
      </c>
      <c r="B110" s="67">
        <v>139.9</v>
      </c>
    </row>
    <row r="111" spans="1:2">
      <c r="A111" s="68">
        <v>43800</v>
      </c>
      <c r="B111" s="67">
        <v>139.6</v>
      </c>
    </row>
    <row r="112" spans="1:2">
      <c r="A112" s="68">
        <v>43831</v>
      </c>
      <c r="B112" s="67">
        <v>140</v>
      </c>
    </row>
    <row r="113" spans="1:2">
      <c r="A113" s="68">
        <v>43862</v>
      </c>
      <c r="B113" s="67">
        <v>140.30000000000001</v>
      </c>
    </row>
    <row r="114" spans="1:2">
      <c r="A114" s="68">
        <v>43891</v>
      </c>
      <c r="B114" s="67">
        <v>139.19999999999999</v>
      </c>
    </row>
    <row r="115" spans="1:2">
      <c r="A115" s="68">
        <v>43922</v>
      </c>
      <c r="B115" s="67">
        <v>137.6</v>
      </c>
    </row>
    <row r="116" spans="1:2">
      <c r="A116" s="68">
        <v>43952</v>
      </c>
      <c r="B116" s="67">
        <v>138.19999999999999</v>
      </c>
    </row>
    <row r="117" spans="1:2">
      <c r="A117" s="68">
        <v>43983</v>
      </c>
      <c r="B117" s="67">
        <v>139.5</v>
      </c>
    </row>
    <row r="118" spans="1:2">
      <c r="A118" s="68">
        <v>44013</v>
      </c>
      <c r="B118" s="67">
        <v>139.6</v>
      </c>
    </row>
    <row r="119" spans="1:2">
      <c r="A119" s="68">
        <v>44044</v>
      </c>
      <c r="B119" s="67">
        <v>139.1</v>
      </c>
    </row>
    <row r="120" spans="1:2">
      <c r="A120" s="68">
        <v>44075</v>
      </c>
      <c r="B120" s="67">
        <v>139.4</v>
      </c>
    </row>
    <row r="121" spans="1:2">
      <c r="A121" s="68">
        <v>44105</v>
      </c>
      <c r="B121" s="67">
        <v>140.5</v>
      </c>
    </row>
    <row r="122" spans="1:2">
      <c r="A122" s="68">
        <v>44136</v>
      </c>
      <c r="B122" s="67">
        <v>141</v>
      </c>
    </row>
    <row r="123" spans="1:2">
      <c r="A123" s="68">
        <v>44166</v>
      </c>
      <c r="B123" s="67">
        <v>140.4</v>
      </c>
    </row>
    <row r="124" spans="1:2">
      <c r="A124" s="68">
        <v>44197</v>
      </c>
      <c r="B124" s="67">
        <v>142.1</v>
      </c>
    </row>
    <row r="125" spans="1:2">
      <c r="A125" s="68">
        <v>44228</v>
      </c>
      <c r="B125" s="67">
        <v>142</v>
      </c>
    </row>
    <row r="126" spans="1:2">
      <c r="A126" s="68">
        <v>44256</v>
      </c>
      <c r="B126" s="67">
        <v>142.9</v>
      </c>
    </row>
    <row r="127" spans="1:2">
      <c r="A127" s="68">
        <v>44287</v>
      </c>
      <c r="B127" s="67">
        <v>143.5</v>
      </c>
    </row>
    <row r="128" spans="1:2">
      <c r="A128" s="68">
        <v>44317</v>
      </c>
      <c r="B128" s="67">
        <v>144.30000000000001</v>
      </c>
    </row>
    <row r="129" spans="1:2">
      <c r="A129" s="68">
        <v>44348</v>
      </c>
      <c r="B129" s="67">
        <v>144.4</v>
      </c>
    </row>
    <row r="130" spans="1:2">
      <c r="A130" s="68">
        <v>44378</v>
      </c>
      <c r="B130" s="67">
        <v>145.80000000000001</v>
      </c>
    </row>
    <row r="131" spans="1:2">
      <c r="A131" s="68">
        <v>44409</v>
      </c>
      <c r="B131" s="67">
        <v>145.80000000000001</v>
      </c>
    </row>
    <row r="132" spans="1:2">
      <c r="A132" s="68">
        <v>44440</v>
      </c>
      <c r="B132" s="67">
        <v>145.6</v>
      </c>
    </row>
    <row r="133" spans="1:2">
      <c r="A133" s="68">
        <v>44470</v>
      </c>
      <c r="B133" s="67">
        <v>146.80000000000001</v>
      </c>
    </row>
  </sheetData>
  <hyperlinks>
    <hyperlink ref="A1" r:id="rId1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MUN Tuition Increases</vt:lpstr>
      <vt:lpstr>MUN Enrollment Student info</vt:lpstr>
      <vt:lpstr>Expected revenues</vt:lpstr>
      <vt:lpstr>Deficits</vt:lpstr>
      <vt:lpstr>Historical enrollment</vt:lpstr>
      <vt:lpstr>Gov transfers to MUN</vt:lpstr>
      <vt:lpstr>CPI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Alli Massie</dc:creator>
  <cp:lastModifiedBy>Trish Hennessy</cp:lastModifiedBy>
  <dcterms:created xsi:type="dcterms:W3CDTF">2021-07-21T16:32:40Z</dcterms:created>
  <dcterms:modified xsi:type="dcterms:W3CDTF">2022-01-06T20:34:14Z</dcterms:modified>
</cp:coreProperties>
</file>